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ipe Cost" sheetId="1" r:id="rId5"/>
    <sheet state="visible" name="Data for Graphs" sheetId="2" r:id="rId6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10">
      <text>
        <t xml:space="preserve">Most cells highlighted in color contain formulas and are calculated automatically.
Please do not modify these cells unless necessary, as changes may affect the accuracy of the calculations.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3">
      <text>
        <t xml:space="preserve">Most cells highlighted in color contain formulas and are calculated automatically.
Please do not modify these cells unless necessary, as changes may affect the accuracy of the calculations.</t>
      </text>
    </comment>
  </commentList>
</comments>
</file>

<file path=xl/sharedStrings.xml><?xml version="1.0" encoding="utf-8"?>
<sst xmlns="http://schemas.openxmlformats.org/spreadsheetml/2006/main" count="119" uniqueCount="85">
  <si>
    <t>RECIPE COST
CALCULATOR</t>
  </si>
  <si>
    <t>RECIPE NAME</t>
  </si>
  <si>
    <t>Сandy Сanes</t>
  </si>
  <si>
    <t>Total Cost Per Recipe</t>
  </si>
  <si>
    <t>NUMBER OF SERVINGS 
THIS RECIPE MAKES</t>
  </si>
  <si>
    <t xml:space="preserve">        NUMBER OF SERVINGS PER
PRODUCT</t>
  </si>
  <si>
    <t>Total Cost Per Product</t>
  </si>
  <si>
    <t>TOTAL PRODUCTS PRODUCED</t>
  </si>
  <si>
    <t>INGREDIENTS</t>
  </si>
  <si>
    <t>COST BREAKDOWN</t>
  </si>
  <si>
    <t>Group</t>
  </si>
  <si>
    <t>Recipe</t>
  </si>
  <si>
    <t>Product</t>
  </si>
  <si>
    <t xml:space="preserve">INGREDIENTS </t>
  </si>
  <si>
    <t>PACKAGE
PRICE</t>
  </si>
  <si>
    <t>TOTAL UNITS
IN PACKAGE</t>
  </si>
  <si>
    <t>COST PER
UNIT</t>
  </si>
  <si>
    <t>UNITS
NEEDED</t>
  </si>
  <si>
    <t>COST PER
RECIPE</t>
  </si>
  <si>
    <t>COST PER
PRODUCT</t>
  </si>
  <si>
    <t>Ingredients</t>
  </si>
  <si>
    <t>Packaging</t>
  </si>
  <si>
    <t>Sugar</t>
  </si>
  <si>
    <t>g</t>
  </si>
  <si>
    <t>Labor</t>
  </si>
  <si>
    <t>Water</t>
  </si>
  <si>
    <t>ml</t>
  </si>
  <si>
    <t>Other</t>
  </si>
  <si>
    <t>Corn Syrup</t>
  </si>
  <si>
    <t>Citric acid</t>
  </si>
  <si>
    <t>Food coloring (a few drops)</t>
  </si>
  <si>
    <t>Flavoring (mint, vanilla)</t>
  </si>
  <si>
    <t> </t>
  </si>
  <si>
    <t>EXAMPLE PRICE</t>
  </si>
  <si>
    <t>INGREDIENT
COST PER RECIPE $</t>
  </si>
  <si>
    <t>INGREDIENT
COST PER PRODUCT $</t>
  </si>
  <si>
    <t>Price</t>
  </si>
  <si>
    <t>Production cost</t>
  </si>
  <si>
    <t>Profit</t>
  </si>
  <si>
    <t>PACKAGING</t>
  </si>
  <si>
    <t>PACKAGE ITEM</t>
  </si>
  <si>
    <t>Clear plastic bags</t>
  </si>
  <si>
    <t>pcs</t>
  </si>
  <si>
    <t>Paper boxes (small)</t>
  </si>
  <si>
    <t>Stickers / labels</t>
  </si>
  <si>
    <t>Twist ties / ribbon</t>
  </si>
  <si>
    <t>PROFIT MARGIN</t>
  </si>
  <si>
    <t>PACKAGING
COST PER RECIPE $</t>
  </si>
  <si>
    <t>PACKAGING
COST PER PRODUCT $</t>
  </si>
  <si>
    <t>LABOR</t>
  </si>
  <si>
    <t>Price
Markup (%)</t>
  </si>
  <si>
    <t>Ingredient
Cost (%)</t>
  </si>
  <si>
    <t>DESCRIPTION</t>
  </si>
  <si>
    <t>HOURS</t>
  </si>
  <si>
    <t>HOURLY RATE</t>
  </si>
  <si>
    <t>BONUS</t>
  </si>
  <si>
    <t>LABOR COST
PER RECIPE</t>
  </si>
  <si>
    <t>LABOR COST
 PER PRODUCT</t>
  </si>
  <si>
    <t>Alex</t>
  </si>
  <si>
    <t>Est. Profit
Per Sale</t>
  </si>
  <si>
    <t>Total
Cost (%)</t>
  </si>
  <si>
    <t>PRODUCT SALES SIMULATOR</t>
  </si>
  <si>
    <t>Gross Revenue</t>
  </si>
  <si>
    <t>Total Production Cost</t>
  </si>
  <si>
    <t>LABOR
COST PER RECIPE $</t>
  </si>
  <si>
    <t>LABOR
COST PER PRODUCT $</t>
  </si>
  <si>
    <t>OTHER / OVERHEAD</t>
  </si>
  <si>
    <t>TOTAL
UNIT COST</t>
  </si>
  <si>
    <t>TOTAL
QUANTITY</t>
  </si>
  <si>
    <t>Parchment paper</t>
  </si>
  <si>
    <t>sheets</t>
  </si>
  <si>
    <t>gallon</t>
  </si>
  <si>
    <t>Electricity</t>
  </si>
  <si>
    <t>kWh</t>
  </si>
  <si>
    <t>PROFIT GOAL</t>
  </si>
  <si>
    <t>EST. SALES NEEDED</t>
  </si>
  <si>
    <t>DISCOUNT AMOUNT</t>
  </si>
  <si>
    <t>Production Cost</t>
  </si>
  <si>
    <t>COST
PER RECIPE</t>
  </si>
  <si>
    <t>COST
PER PRODUCT</t>
  </si>
  <si>
    <t>Production Cost VS Profit</t>
  </si>
  <si>
    <t>Cost Breakdown</t>
  </si>
  <si>
    <t>Est. Profit From Sales</t>
  </si>
  <si>
    <t>Sold</t>
  </si>
  <si>
    <t>Est. Profit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</si>
</sst>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&quot;$&quot;#,##0.00"/>
    <numFmt numFmtId="165" formatCode="&quot;$&quot;#,##0.000"/>
    <numFmt numFmtId="166" formatCode="0.0"/>
  </numFmts>
  <fonts count="25">
    <font>
      <sz val="10.0"/>
      <color rgb="FF000000"/>
      <name val="Arial"/>
      <scheme val="minor"/>
    </font>
    <font>
      <color theme="1"/>
      <name val="Rubik"/>
    </font>
    <font>
      <b/>
      <sz val="22.0"/>
      <color rgb="FFA4B99A"/>
      <name val="Rubik"/>
    </font>
    <font>
      <b/>
      <sz val="12.0"/>
      <color rgb="FFFFFFFF"/>
      <name val="Rubik"/>
    </font>
    <font/>
    <font>
      <b/>
      <sz val="31.0"/>
      <color rgb="FF666666"/>
      <name val="Ubuntu"/>
    </font>
    <font>
      <b/>
      <sz val="12.0"/>
      <color rgb="FFA4B99A"/>
      <name val="Rubik"/>
    </font>
    <font>
      <b/>
      <color rgb="FFFFFFFF"/>
      <name val="Rubik"/>
    </font>
    <font>
      <b/>
      <sz val="14.0"/>
      <color theme="1"/>
      <name val="Rubik"/>
    </font>
    <font>
      <color theme="1"/>
      <name val="Arial"/>
      <scheme val="minor"/>
    </font>
    <font>
      <b/>
      <sz val="14.0"/>
      <color rgb="FFA4B99A"/>
      <name val="Rubik"/>
    </font>
    <font>
      <b/>
      <sz val="10.0"/>
      <color theme="1"/>
      <name val="Rubik"/>
    </font>
    <font>
      <b/>
      <sz val="10.0"/>
      <color rgb="FF434343"/>
      <name val="Rubik"/>
    </font>
    <font>
      <b/>
      <color theme="1"/>
      <name val="Rubik"/>
    </font>
    <font>
      <sz val="13.0"/>
      <color theme="1"/>
      <name val="Rubik"/>
    </font>
    <font>
      <b/>
      <sz val="14.0"/>
      <color rgb="FFAF9A8F"/>
      <name val="Rubik"/>
    </font>
    <font>
      <b/>
      <color rgb="FF434343"/>
      <name val="Rubik"/>
    </font>
    <font>
      <b/>
      <sz val="14.0"/>
      <color rgb="FF99B6C7"/>
      <name val="Rubik"/>
    </font>
    <font>
      <b/>
      <sz val="11.0"/>
      <color rgb="FFFFFFFF"/>
      <name val="Rubik"/>
    </font>
    <font>
      <b/>
      <sz val="12.0"/>
      <color theme="1"/>
      <name val="Rubik"/>
    </font>
    <font>
      <b/>
      <sz val="14.0"/>
      <color rgb="FFA9A9B3"/>
      <name val="Rubik"/>
    </font>
    <font>
      <b/>
      <sz val="11.0"/>
      <color theme="1"/>
      <name val="Rubik"/>
    </font>
    <font>
      <sz val="12.0"/>
      <color theme="1"/>
      <name val="Rubik"/>
    </font>
    <font>
      <sz val="11.0"/>
      <color theme="1"/>
      <name val="Rubik"/>
    </font>
    <font>
      <sz val="10.0"/>
      <color theme="1"/>
      <name val="Rubik"/>
    </font>
  </fonts>
  <fills count="24">
    <fill>
      <patternFill patternType="none"/>
    </fill>
    <fill>
      <patternFill patternType="lightGray"/>
    </fill>
    <fill>
      <patternFill patternType="solid">
        <fgColor rgb="FFA4B99A"/>
        <bgColor rgb="FFA4B99A"/>
      </patternFill>
    </fill>
    <fill>
      <patternFill patternType="solid">
        <fgColor rgb="FFEDF4ED"/>
        <bgColor rgb="FFEDF4ED"/>
      </patternFill>
    </fill>
    <fill>
      <patternFill patternType="solid">
        <fgColor rgb="FFFFFFFF"/>
        <bgColor rgb="FFFFFFFF"/>
      </patternFill>
    </fill>
    <fill>
      <patternFill patternType="solid">
        <fgColor rgb="FFC6D3BE"/>
        <bgColor rgb="FFC6D3BE"/>
      </patternFill>
    </fill>
    <fill>
      <patternFill patternType="solid">
        <fgColor rgb="FFF7FAF5"/>
        <bgColor rgb="FFF7FAF5"/>
      </patternFill>
    </fill>
    <fill>
      <patternFill patternType="solid">
        <fgColor rgb="FFE5EFE3"/>
        <bgColor rgb="FFE5EFE3"/>
      </patternFill>
    </fill>
    <fill>
      <patternFill patternType="solid">
        <fgColor rgb="FFEEF4ED"/>
        <bgColor rgb="FFEEF4ED"/>
      </patternFill>
    </fill>
    <fill>
      <patternFill patternType="solid">
        <fgColor rgb="FFEEEEF0"/>
        <bgColor rgb="FFEEEEF0"/>
      </patternFill>
    </fill>
    <fill>
      <patternFill patternType="solid">
        <fgColor rgb="FFEFE8E5"/>
        <bgColor rgb="FFEFE8E5"/>
      </patternFill>
    </fill>
    <fill>
      <patternFill patternType="solid">
        <fgColor rgb="FFAF9A8F"/>
        <bgColor rgb="FFAF9A8F"/>
      </patternFill>
    </fill>
    <fill>
      <patternFill patternType="solid">
        <fgColor rgb="FFFBF9F8"/>
        <bgColor rgb="FFFBF9F8"/>
      </patternFill>
    </fill>
    <fill>
      <patternFill patternType="solid">
        <fgColor rgb="FFF7F3F2"/>
        <bgColor rgb="FFF7F3F2"/>
      </patternFill>
    </fill>
    <fill>
      <patternFill patternType="solid">
        <fgColor rgb="FFF3EDEB"/>
        <bgColor rgb="FFF3EDEB"/>
      </patternFill>
    </fill>
    <fill>
      <patternFill patternType="solid">
        <fgColor rgb="FFD6E2E8"/>
        <bgColor rgb="FFD6E2E8"/>
      </patternFill>
    </fill>
    <fill>
      <patternFill patternType="solid">
        <fgColor rgb="FF99B6C7"/>
        <bgColor rgb="FF99B6C7"/>
      </patternFill>
    </fill>
    <fill>
      <patternFill patternType="solid">
        <fgColor rgb="FFEAF1F4"/>
        <bgColor rgb="FFEAF1F4"/>
      </patternFill>
    </fill>
    <fill>
      <patternFill patternType="solid">
        <fgColor rgb="FFE0E9EE"/>
        <bgColor rgb="FFE0E9EE"/>
      </patternFill>
    </fill>
    <fill>
      <patternFill patternType="solid">
        <fgColor rgb="FFDBDBDB"/>
        <bgColor rgb="FFDBDBDB"/>
      </patternFill>
    </fill>
    <fill>
      <patternFill patternType="solid">
        <fgColor rgb="FFDDDDE1"/>
        <bgColor rgb="FFDDDDE1"/>
      </patternFill>
    </fill>
    <fill>
      <patternFill patternType="solid">
        <fgColor rgb="FFA9A9B3"/>
        <bgColor rgb="FFA9A9B3"/>
      </patternFill>
    </fill>
    <fill>
      <patternFill patternType="solid">
        <fgColor rgb="FFF6F6F7"/>
        <bgColor rgb="FFF6F6F7"/>
      </patternFill>
    </fill>
    <fill>
      <patternFill patternType="solid">
        <fgColor rgb="FFE5E5E8"/>
        <bgColor rgb="FFE5E5E8"/>
      </patternFill>
    </fill>
  </fills>
  <borders count="15">
    <border/>
    <border>
      <left style="thin">
        <color rgb="FFDBDBDB"/>
      </left>
      <top style="thin">
        <color rgb="FFDBDBDB"/>
      </top>
    </border>
    <border>
      <top style="thin">
        <color rgb="FFDBDBDB"/>
      </top>
    </border>
    <border>
      <right style="thin">
        <color rgb="FFDBDBDB"/>
      </right>
      <top style="thin">
        <color rgb="FFDBDBDB"/>
      </top>
    </border>
    <border>
      <left style="thin">
        <color rgb="FFDBDBDB"/>
      </left>
    </border>
    <border>
      <right style="thin">
        <color rgb="FFDBDBDB"/>
      </right>
    </border>
    <border>
      <left style="thin">
        <color rgb="FFDBDBDB"/>
      </left>
      <bottom style="thin">
        <color rgb="FFDBDBDB"/>
      </bottom>
    </border>
    <border>
      <bottom style="thin">
        <color rgb="FFDBDBDB"/>
      </bottom>
    </border>
    <border>
      <right style="thin">
        <color rgb="FFDBDBDB"/>
      </right>
      <bottom style="thin">
        <color rgb="FFDBDBDB"/>
      </bottom>
    </border>
    <border>
      <left style="thin">
        <color rgb="FFDBDBDB"/>
      </left>
      <right style="thin">
        <color rgb="FFDBDBDB"/>
      </right>
      <top style="thin">
        <color rgb="FFDBDBDB"/>
      </top>
    </border>
    <border>
      <left style="thin">
        <color rgb="FFDBDBDB"/>
      </left>
      <right style="thin">
        <color rgb="FFDBDBDB"/>
      </right>
      <bottom style="thin">
        <color rgb="FFDBDBDB"/>
      </bottom>
    </border>
    <border>
      <left style="thin">
        <color rgb="FFDBDBDB"/>
      </left>
      <top style="thin">
        <color rgb="FFDBDBDB"/>
      </top>
      <bottom style="thin">
        <color rgb="FFDBDBDB"/>
      </bottom>
    </border>
    <border>
      <top style="thin">
        <color rgb="FFDBDBDB"/>
      </top>
      <bottom style="thin">
        <color rgb="FFDBDBDB"/>
      </bottom>
    </border>
    <border>
      <right style="thin">
        <color rgb="FFDBDBDB"/>
      </right>
      <top style="thin">
        <color rgb="FFDBDBDB"/>
      </top>
      <bottom style="thin">
        <color rgb="FFDBDBDB"/>
      </bottom>
    </border>
    <border>
      <left style="thin">
        <color rgb="FFDBDBDB"/>
      </left>
      <right style="thin">
        <color rgb="FFDBDBDB"/>
      </right>
      <top style="thin">
        <color rgb="FFDBDBDB"/>
      </top>
      <bottom style="thin">
        <color rgb="FFDBDBDB"/>
      </bottom>
    </border>
  </borders>
  <cellStyleXfs count="1">
    <xf borderId="0" fillId="0" fontId="0" numFmtId="0" applyAlignment="1" applyFont="1"/>
  </cellStyleXfs>
  <cellXfs count="1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readingOrder="0" vertical="center"/>
    </xf>
    <xf borderId="1" fillId="2" fontId="3" numFmtId="0" xfId="0" applyAlignment="1" applyBorder="1" applyFill="1" applyFont="1">
      <alignment horizontal="center" readingOrder="0" vertical="center"/>
    </xf>
    <xf borderId="2" fillId="0" fontId="4" numFmtId="0" xfId="0" applyBorder="1" applyFont="1"/>
    <xf borderId="2" fillId="0" fontId="5" numFmtId="0" xfId="0" applyAlignment="1" applyBorder="1" applyFont="1">
      <alignment horizontal="center" readingOrder="0" vertical="center"/>
    </xf>
    <xf borderId="3" fillId="0" fontId="4" numFmtId="0" xfId="0" applyBorder="1" applyFont="1"/>
    <xf borderId="1" fillId="3" fontId="1" numFmtId="0" xfId="0" applyAlignment="1" applyBorder="1" applyFill="1" applyFont="1">
      <alignment vertical="center"/>
    </xf>
    <xf borderId="2" fillId="3" fontId="1" numFmtId="0" xfId="0" applyAlignment="1" applyBorder="1" applyFont="1">
      <alignment vertical="center"/>
    </xf>
    <xf borderId="3" fillId="3" fontId="1" numFmtId="0" xfId="0" applyAlignment="1" applyBorder="1" applyFont="1">
      <alignment vertical="center"/>
    </xf>
    <xf borderId="4" fillId="0" fontId="4" numFmtId="0" xfId="0" applyBorder="1" applyFont="1"/>
    <xf borderId="5" fillId="0" fontId="4" numFmtId="0" xfId="0" applyBorder="1" applyFont="1"/>
    <xf borderId="4" fillId="3" fontId="1" numFmtId="0" xfId="0" applyAlignment="1" applyBorder="1" applyFont="1">
      <alignment vertical="center"/>
    </xf>
    <xf borderId="1" fillId="0" fontId="1" numFmtId="0" xfId="0" applyAlignment="1" applyBorder="1" applyFont="1">
      <alignment vertical="center"/>
    </xf>
    <xf borderId="2" fillId="0" fontId="1" numFmtId="0" xfId="0" applyAlignment="1" applyBorder="1" applyFont="1">
      <alignment vertical="center"/>
    </xf>
    <xf borderId="3" fillId="0" fontId="1" numFmtId="0" xfId="0" applyAlignment="1" applyBorder="1" applyFont="1">
      <alignment vertical="center"/>
    </xf>
    <xf borderId="5" fillId="3" fontId="1" numFmtId="0" xfId="0" applyAlignment="1" applyBorder="1" applyFont="1">
      <alignment vertical="center"/>
    </xf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4" fillId="0" fontId="1" numFmtId="0" xfId="0" applyAlignment="1" applyBorder="1" applyFont="1">
      <alignment vertical="center"/>
    </xf>
    <xf borderId="0" fillId="0" fontId="6" numFmtId="0" xfId="0" applyAlignment="1" applyFont="1">
      <alignment horizontal="center" readingOrder="0" vertical="center"/>
    </xf>
    <xf borderId="5" fillId="0" fontId="1" numFmtId="0" xfId="0" applyAlignment="1" applyBorder="1" applyFont="1">
      <alignment vertical="center"/>
    </xf>
    <xf borderId="1" fillId="2" fontId="7" numFmtId="0" xfId="0" applyAlignment="1" applyBorder="1" applyFont="1">
      <alignment horizontal="center" readingOrder="0" vertical="center"/>
    </xf>
    <xf borderId="9" fillId="0" fontId="8" numFmtId="0" xfId="0" applyAlignment="1" applyBorder="1" applyFont="1">
      <alignment horizontal="center" readingOrder="0" vertical="center"/>
    </xf>
    <xf borderId="1" fillId="4" fontId="1" numFmtId="0" xfId="0" applyAlignment="1" applyBorder="1" applyFill="1" applyFont="1">
      <alignment horizontal="center" readingOrder="0" vertical="center"/>
    </xf>
    <xf borderId="0" fillId="5" fontId="8" numFmtId="164" xfId="0" applyAlignment="1" applyFill="1" applyFont="1" applyNumberFormat="1">
      <alignment horizontal="center" vertical="center"/>
    </xf>
    <xf borderId="10" fillId="0" fontId="4" numFmtId="0" xfId="0" applyBorder="1" applyFont="1"/>
    <xf borderId="9" fillId="6" fontId="8" numFmtId="0" xfId="0" applyAlignment="1" applyBorder="1" applyFill="1" applyFont="1">
      <alignment horizontal="center" vertical="center"/>
    </xf>
    <xf borderId="6" fillId="0" fontId="1" numFmtId="0" xfId="0" applyAlignment="1" applyBorder="1" applyFont="1">
      <alignment vertical="center"/>
    </xf>
    <xf borderId="7" fillId="0" fontId="9" numFmtId="0" xfId="0" applyBorder="1" applyFont="1"/>
    <xf borderId="8" fillId="0" fontId="1" numFmtId="0" xfId="0" applyAlignment="1" applyBorder="1" applyFont="1">
      <alignment vertical="center"/>
    </xf>
    <xf borderId="0" fillId="3" fontId="1" numFmtId="0" xfId="0" applyAlignment="1" applyFont="1">
      <alignment vertical="center"/>
    </xf>
    <xf borderId="0" fillId="3" fontId="10" numFmtId="0" xfId="0" applyAlignment="1" applyFont="1">
      <alignment horizontal="center" readingOrder="0" vertical="center"/>
    </xf>
    <xf borderId="11" fillId="5" fontId="11" numFmtId="0" xfId="0" applyAlignment="1" applyBorder="1" applyFont="1">
      <alignment horizontal="center" readingOrder="0" vertical="center"/>
    </xf>
    <xf borderId="12" fillId="0" fontId="4" numFmtId="0" xfId="0" applyBorder="1" applyFont="1"/>
    <xf borderId="13" fillId="0" fontId="4" numFmtId="0" xfId="0" applyBorder="1" applyFont="1"/>
    <xf borderId="14" fillId="2" fontId="7" numFmtId="0" xfId="0" applyAlignment="1" applyBorder="1" applyFont="1">
      <alignment horizontal="center" readingOrder="0" vertical="center"/>
    </xf>
    <xf borderId="9" fillId="2" fontId="7" numFmtId="0" xfId="0" applyAlignment="1" applyBorder="1" applyFont="1">
      <alignment horizontal="center" readingOrder="0" vertical="center"/>
    </xf>
    <xf borderId="14" fillId="0" fontId="1" numFmtId="0" xfId="0" applyAlignment="1" applyBorder="1" applyFont="1">
      <alignment readingOrder="0" vertical="center"/>
    </xf>
    <xf borderId="14" fillId="0" fontId="1" numFmtId="164" xfId="0" applyAlignment="1" applyBorder="1" applyFont="1" applyNumberFormat="1">
      <alignment horizontal="center" readingOrder="0" vertical="center"/>
    </xf>
    <xf borderId="14" fillId="0" fontId="1" numFmtId="0" xfId="0" applyAlignment="1" applyBorder="1" applyFont="1">
      <alignment horizontal="center" readingOrder="0" vertical="center"/>
    </xf>
    <xf borderId="11" fillId="0" fontId="1" numFmtId="0" xfId="0" applyAlignment="1" applyBorder="1" applyFont="1">
      <alignment horizontal="center" readingOrder="0" vertical="center"/>
    </xf>
    <xf borderId="14" fillId="3" fontId="1" numFmtId="165" xfId="0" applyAlignment="1" applyBorder="1" applyFont="1" applyNumberFormat="1">
      <alignment horizontal="center" vertical="center"/>
    </xf>
    <xf borderId="14" fillId="3" fontId="1" numFmtId="164" xfId="0" applyAlignment="1" applyBorder="1" applyFont="1" applyNumberFormat="1">
      <alignment horizontal="center" vertical="center"/>
    </xf>
    <xf borderId="14" fillId="7" fontId="1" numFmtId="164" xfId="0" applyAlignment="1" applyBorder="1" applyFill="1" applyFont="1" applyNumberFormat="1">
      <alignment horizontal="center" vertical="center"/>
    </xf>
    <xf borderId="7" fillId="0" fontId="1" numFmtId="0" xfId="0" applyAlignment="1" applyBorder="1" applyFont="1">
      <alignment vertical="center"/>
    </xf>
    <xf borderId="14" fillId="0" fontId="1" numFmtId="0" xfId="0" applyAlignment="1" applyBorder="1" applyFont="1">
      <alignment vertical="center"/>
    </xf>
    <xf borderId="11" fillId="0" fontId="1" numFmtId="0" xfId="0" applyAlignment="1" applyBorder="1" applyFont="1">
      <alignment horizontal="center" vertical="center"/>
    </xf>
    <xf borderId="14" fillId="0" fontId="1" numFmtId="0" xfId="0" applyAlignment="1" applyBorder="1" applyFont="1">
      <alignment horizontal="center" vertical="center"/>
    </xf>
    <xf borderId="14" fillId="7" fontId="1" numFmtId="0" xfId="0" applyAlignment="1" applyBorder="1" applyFont="1">
      <alignment horizontal="center" vertical="center"/>
    </xf>
    <xf borderId="4" fillId="8" fontId="1" numFmtId="0" xfId="0" applyAlignment="1" applyBorder="1" applyFill="1" applyFont="1">
      <alignment vertical="center"/>
    </xf>
    <xf borderId="0" fillId="8" fontId="1" numFmtId="0" xfId="0" applyAlignment="1" applyFont="1">
      <alignment vertical="center"/>
    </xf>
    <xf borderId="5" fillId="8" fontId="1" numFmtId="0" xfId="0" applyAlignment="1" applyBorder="1" applyFont="1">
      <alignment vertical="center"/>
    </xf>
    <xf borderId="0" fillId="0" fontId="1" numFmtId="0" xfId="0" applyAlignment="1" applyFont="1">
      <alignment readingOrder="0" vertical="center"/>
    </xf>
    <xf borderId="11" fillId="2" fontId="12" numFmtId="0" xfId="0" applyAlignment="1" applyBorder="1" applyFont="1">
      <alignment horizontal="center" readingOrder="0" vertical="center"/>
    </xf>
    <xf borderId="12" fillId="4" fontId="13" numFmtId="164" xfId="0" applyAlignment="1" applyBorder="1" applyFont="1" applyNumberFormat="1">
      <alignment horizontal="center" readingOrder="0" vertical="center"/>
    </xf>
    <xf borderId="1" fillId="4" fontId="1" numFmtId="0" xfId="0" applyAlignment="1" applyBorder="1" applyFont="1">
      <alignment vertical="center"/>
    </xf>
    <xf borderId="2" fillId="4" fontId="1" numFmtId="0" xfId="0" applyAlignment="1" applyBorder="1" applyFont="1">
      <alignment vertical="center"/>
    </xf>
    <xf borderId="3" fillId="4" fontId="1" numFmtId="0" xfId="0" applyAlignment="1" applyBorder="1" applyFont="1">
      <alignment vertical="center"/>
    </xf>
    <xf borderId="1" fillId="6" fontId="14" numFmtId="164" xfId="0" applyAlignment="1" applyBorder="1" applyFont="1" applyNumberFormat="1">
      <alignment horizontal="center" vertical="center"/>
    </xf>
    <xf borderId="4" fillId="4" fontId="1" numFmtId="0" xfId="0" applyAlignment="1" applyBorder="1" applyFont="1">
      <alignment vertical="center"/>
    </xf>
    <xf borderId="11" fillId="4" fontId="1" numFmtId="0" xfId="0" applyAlignment="1" applyBorder="1" applyFont="1">
      <alignment readingOrder="0" vertical="center"/>
    </xf>
    <xf borderId="14" fillId="4" fontId="1" numFmtId="164" xfId="0" applyAlignment="1" applyBorder="1" applyFont="1" applyNumberFormat="1">
      <alignment horizontal="center" readingOrder="0" vertical="center"/>
    </xf>
    <xf borderId="5" fillId="4" fontId="1" numFmtId="0" xfId="0" applyAlignment="1" applyBorder="1" applyFont="1">
      <alignment vertical="center"/>
    </xf>
    <xf borderId="14" fillId="4" fontId="1" numFmtId="0" xfId="0" applyAlignment="1" applyBorder="1" applyFont="1">
      <alignment readingOrder="0" vertical="center"/>
    </xf>
    <xf borderId="14" fillId="4" fontId="1" numFmtId="0" xfId="0" applyAlignment="1" applyBorder="1" applyFont="1">
      <alignment vertical="center"/>
    </xf>
    <xf borderId="11" fillId="9" fontId="13" numFmtId="0" xfId="0" applyAlignment="1" applyBorder="1" applyFill="1" applyFont="1">
      <alignment readingOrder="0" vertical="center"/>
    </xf>
    <xf borderId="14" fillId="9" fontId="13" numFmtId="164" xfId="0" applyAlignment="1" applyBorder="1" applyFont="1" applyNumberFormat="1">
      <alignment horizontal="center" readingOrder="0" vertical="center"/>
    </xf>
    <xf borderId="0" fillId="10" fontId="15" numFmtId="0" xfId="0" applyAlignment="1" applyFill="1" applyFont="1">
      <alignment horizontal="center" readingOrder="0" vertical="center"/>
    </xf>
    <xf borderId="6" fillId="4" fontId="1" numFmtId="0" xfId="0" applyAlignment="1" applyBorder="1" applyFont="1">
      <alignment vertical="center"/>
    </xf>
    <xf borderId="7" fillId="4" fontId="1" numFmtId="0" xfId="0" applyAlignment="1" applyBorder="1" applyFont="1">
      <alignment vertical="center"/>
    </xf>
    <xf borderId="8" fillId="4" fontId="1" numFmtId="0" xfId="0" applyAlignment="1" applyBorder="1" applyFont="1">
      <alignment vertical="center"/>
    </xf>
    <xf borderId="1" fillId="11" fontId="7" numFmtId="0" xfId="0" applyAlignment="1" applyBorder="1" applyFill="1" applyFont="1">
      <alignment horizontal="center" readingOrder="0" vertical="center"/>
    </xf>
    <xf borderId="9" fillId="11" fontId="7" numFmtId="0" xfId="0" applyAlignment="1" applyBorder="1" applyFont="1">
      <alignment horizontal="center" readingOrder="0" vertical="center"/>
    </xf>
    <xf borderId="13" fillId="0" fontId="1" numFmtId="0" xfId="0" applyAlignment="1" applyBorder="1" applyFont="1">
      <alignment horizontal="center" readingOrder="0" vertical="center"/>
    </xf>
    <xf borderId="14" fillId="12" fontId="1" numFmtId="164" xfId="0" applyAlignment="1" applyBorder="1" applyFill="1" applyFont="1" applyNumberFormat="1">
      <alignment horizontal="center" vertical="center"/>
    </xf>
    <xf borderId="14" fillId="13" fontId="1" numFmtId="164" xfId="0" applyAlignment="1" applyBorder="1" applyFill="1" applyFont="1" applyNumberFormat="1">
      <alignment horizontal="center" vertical="center"/>
    </xf>
    <xf borderId="14" fillId="14" fontId="1" numFmtId="164" xfId="0" applyAlignment="1" applyBorder="1" applyFill="1" applyFont="1" applyNumberFormat="1">
      <alignment horizontal="center" vertical="center"/>
    </xf>
    <xf borderId="13" fillId="0" fontId="1" numFmtId="0" xfId="0" applyAlignment="1" applyBorder="1" applyFont="1">
      <alignment horizontal="center" vertical="center"/>
    </xf>
    <xf borderId="14" fillId="12" fontId="1" numFmtId="0" xfId="0" applyAlignment="1" applyBorder="1" applyFont="1">
      <alignment horizontal="center" vertical="center"/>
    </xf>
    <xf borderId="14" fillId="13" fontId="1" numFmtId="0" xfId="0" applyAlignment="1" applyBorder="1" applyFont="1">
      <alignment horizontal="center" vertical="center"/>
    </xf>
    <xf borderId="14" fillId="14" fontId="1" numFmtId="0" xfId="0" applyAlignment="1" applyBorder="1" applyFont="1">
      <alignment horizontal="center" vertical="center"/>
    </xf>
    <xf borderId="1" fillId="4" fontId="1" numFmtId="0" xfId="0" applyAlignment="1" applyBorder="1" applyFont="1">
      <alignment horizontal="center" vertical="center"/>
    </xf>
    <xf borderId="2" fillId="4" fontId="1" numFmtId="0" xfId="0" applyAlignment="1" applyBorder="1" applyFont="1">
      <alignment horizontal="center" vertical="center"/>
    </xf>
    <xf borderId="3" fillId="4" fontId="1" numFmtId="0" xfId="0" applyAlignment="1" applyBorder="1" applyFont="1">
      <alignment horizontal="center" vertical="center"/>
    </xf>
    <xf borderId="4" fillId="4" fontId="1" numFmtId="0" xfId="0" applyAlignment="1" applyBorder="1" applyFont="1">
      <alignment horizontal="center" vertical="center"/>
    </xf>
    <xf borderId="0" fillId="2" fontId="12" numFmtId="0" xfId="0" applyAlignment="1" applyFont="1">
      <alignment horizontal="center" readingOrder="0" vertical="center"/>
    </xf>
    <xf borderId="5" fillId="4" fontId="1" numFmtId="0" xfId="0" applyAlignment="1" applyBorder="1" applyFont="1">
      <alignment horizontal="center" vertical="center"/>
    </xf>
    <xf borderId="1" fillId="10" fontId="14" numFmtId="164" xfId="0" applyAlignment="1" applyBorder="1" applyFont="1" applyNumberFormat="1">
      <alignment horizontal="center" vertical="center"/>
    </xf>
    <xf borderId="0" fillId="4" fontId="1" numFmtId="0" xfId="0" applyAlignment="1" applyFont="1">
      <alignment horizontal="center" vertical="center"/>
    </xf>
    <xf borderId="0" fillId="6" fontId="16" numFmtId="10" xfId="0" applyAlignment="1" applyFont="1" applyNumberFormat="1">
      <alignment horizontal="center" readingOrder="0" vertical="center"/>
    </xf>
    <xf borderId="0" fillId="15" fontId="17" numFmtId="0" xfId="0" applyAlignment="1" applyFill="1" applyFont="1">
      <alignment horizontal="center" readingOrder="0" vertical="center"/>
    </xf>
    <xf borderId="1" fillId="5" fontId="18" numFmtId="0" xfId="0" applyAlignment="1" applyBorder="1" applyFont="1">
      <alignment horizontal="center" readingOrder="0" vertical="center"/>
    </xf>
    <xf borderId="0" fillId="2" fontId="18" numFmtId="0" xfId="0" applyAlignment="1" applyFont="1">
      <alignment horizontal="center" readingOrder="0" vertical="center"/>
    </xf>
    <xf borderId="1" fillId="16" fontId="7" numFmtId="0" xfId="0" applyAlignment="1" applyBorder="1" applyFill="1" applyFont="1">
      <alignment horizontal="center" readingOrder="0" vertical="center"/>
    </xf>
    <xf borderId="9" fillId="16" fontId="7" numFmtId="0" xfId="0" applyAlignment="1" applyBorder="1" applyFont="1">
      <alignment horizontal="center" readingOrder="0" vertical="center"/>
    </xf>
    <xf borderId="6" fillId="4" fontId="1" numFmtId="10" xfId="0" applyAlignment="1" applyBorder="1" applyFont="1" applyNumberFormat="1">
      <alignment horizontal="center" readingOrder="0" vertical="center"/>
    </xf>
    <xf borderId="0" fillId="0" fontId="1" numFmtId="10" xfId="0" applyAlignment="1" applyFont="1" applyNumberFormat="1">
      <alignment horizontal="center" readingOrder="0" vertical="center"/>
    </xf>
    <xf borderId="11" fillId="0" fontId="1" numFmtId="164" xfId="0" applyAlignment="1" applyBorder="1" applyFont="1" applyNumberFormat="1">
      <alignment horizontal="center" readingOrder="0" vertical="center"/>
    </xf>
    <xf borderId="11" fillId="17" fontId="1" numFmtId="164" xfId="0" applyAlignment="1" applyBorder="1" applyFill="1" applyFont="1" applyNumberFormat="1">
      <alignment horizontal="center" vertical="center"/>
    </xf>
    <xf borderId="11" fillId="18" fontId="1" numFmtId="164" xfId="0" applyAlignment="1" applyBorder="1" applyFill="1" applyFont="1" applyNumberFormat="1">
      <alignment horizontal="center" vertical="center"/>
    </xf>
    <xf borderId="1" fillId="2" fontId="18" numFmtId="0" xfId="0" applyAlignment="1" applyBorder="1" applyFont="1">
      <alignment horizontal="center" readingOrder="0" vertical="center"/>
    </xf>
    <xf borderId="0" fillId="5" fontId="18" numFmtId="0" xfId="0" applyAlignment="1" applyFont="1">
      <alignment horizontal="center" readingOrder="0" vertical="center"/>
    </xf>
    <xf borderId="11" fillId="17" fontId="1" numFmtId="0" xfId="0" applyAlignment="1" applyBorder="1" applyFont="1">
      <alignment horizontal="center" vertical="center"/>
    </xf>
    <xf borderId="11" fillId="18" fontId="1" numFmtId="0" xfId="0" applyAlignment="1" applyBorder="1" applyFont="1">
      <alignment horizontal="center" vertical="center"/>
    </xf>
    <xf borderId="0" fillId="4" fontId="1" numFmtId="10" xfId="0" applyAlignment="1" applyFont="1" applyNumberFormat="1">
      <alignment horizontal="center" readingOrder="0" vertical="center"/>
    </xf>
    <xf borderId="1" fillId="19" fontId="12" numFmtId="0" xfId="0" applyAlignment="1" applyBorder="1" applyFill="1" applyFont="1">
      <alignment horizontal="center" readingOrder="0" shrinkToFit="0" vertical="center" wrapText="1"/>
    </xf>
    <xf borderId="2" fillId="4" fontId="19" numFmtId="0" xfId="0" applyAlignment="1" applyBorder="1" applyFont="1">
      <alignment horizontal="center" readingOrder="0" vertical="center"/>
    </xf>
    <xf borderId="14" fillId="6" fontId="1" numFmtId="164" xfId="0" applyAlignment="1" applyBorder="1" applyFont="1" applyNumberFormat="1">
      <alignment horizontal="center" readingOrder="0" vertical="center"/>
    </xf>
    <xf borderId="1" fillId="15" fontId="14" numFmtId="164" xfId="0" applyAlignment="1" applyBorder="1" applyFont="1" applyNumberFormat="1">
      <alignment horizontal="center" vertical="center"/>
    </xf>
    <xf borderId="11" fillId="4" fontId="13" numFmtId="0" xfId="0" applyAlignment="1" applyBorder="1" applyFont="1">
      <alignment readingOrder="0" vertical="center"/>
    </xf>
    <xf borderId="0" fillId="20" fontId="20" numFmtId="0" xfId="0" applyAlignment="1" applyFill="1" applyFont="1">
      <alignment horizontal="center" readingOrder="0" vertical="center"/>
    </xf>
    <xf borderId="1" fillId="0" fontId="1" numFmtId="0" xfId="0" applyAlignment="1" applyBorder="1" applyFont="1">
      <alignment readingOrder="0" vertical="center"/>
    </xf>
    <xf borderId="1" fillId="21" fontId="7" numFmtId="0" xfId="0" applyAlignment="1" applyBorder="1" applyFill="1" applyFont="1">
      <alignment horizontal="center" readingOrder="0" vertical="center"/>
    </xf>
    <xf borderId="9" fillId="21" fontId="7" numFmtId="0" xfId="0" applyAlignment="1" applyBorder="1" applyFont="1">
      <alignment horizontal="center" readingOrder="0" vertical="center"/>
    </xf>
    <xf borderId="3" fillId="21" fontId="7" numFmtId="0" xfId="0" applyAlignment="1" applyBorder="1" applyFont="1">
      <alignment horizontal="center" readingOrder="0" vertical="center"/>
    </xf>
    <xf borderId="0" fillId="0" fontId="9" numFmtId="0" xfId="0" applyAlignment="1" applyFont="1">
      <alignment horizontal="center" readingOrder="0"/>
    </xf>
    <xf borderId="14" fillId="22" fontId="1" numFmtId="164" xfId="0" applyAlignment="1" applyBorder="1" applyFill="1" applyFont="1" applyNumberFormat="1">
      <alignment horizontal="center" vertical="center"/>
    </xf>
    <xf borderId="11" fillId="4" fontId="1" numFmtId="0" xfId="0" applyAlignment="1" applyBorder="1" applyFont="1">
      <alignment horizontal="center" readingOrder="0" vertical="center"/>
    </xf>
    <xf borderId="14" fillId="4" fontId="1" numFmtId="0" xfId="0" applyAlignment="1" applyBorder="1" applyFont="1">
      <alignment horizontal="center" readingOrder="0" vertical="center"/>
    </xf>
    <xf borderId="14" fillId="9" fontId="1" numFmtId="164" xfId="0" applyAlignment="1" applyBorder="1" applyFont="1" applyNumberFormat="1">
      <alignment horizontal="center" vertical="center"/>
    </xf>
    <xf borderId="14" fillId="23" fontId="1" numFmtId="164" xfId="0" applyAlignment="1" applyBorder="1" applyFill="1" applyFont="1" applyNumberFormat="1">
      <alignment horizontal="center" vertical="center"/>
    </xf>
    <xf borderId="11" fillId="2" fontId="11" numFmtId="0" xfId="0" applyAlignment="1" applyBorder="1" applyFont="1">
      <alignment readingOrder="0" vertical="center"/>
    </xf>
    <xf borderId="12" fillId="4" fontId="1" numFmtId="164" xfId="0" applyAlignment="1" applyBorder="1" applyFont="1" applyNumberFormat="1">
      <alignment horizontal="center" readingOrder="0" vertical="center"/>
    </xf>
    <xf borderId="14" fillId="22" fontId="1" numFmtId="0" xfId="0" applyAlignment="1" applyBorder="1" applyFont="1">
      <alignment horizontal="center" vertical="center"/>
    </xf>
    <xf borderId="11" fillId="4" fontId="1" numFmtId="0" xfId="0" applyAlignment="1" applyBorder="1" applyFont="1">
      <alignment horizontal="center" vertical="center"/>
    </xf>
    <xf borderId="14" fillId="4" fontId="1" numFmtId="0" xfId="0" applyAlignment="1" applyBorder="1" applyFont="1">
      <alignment horizontal="center" vertical="center"/>
    </xf>
    <xf borderId="14" fillId="9" fontId="1" numFmtId="0" xfId="0" applyAlignment="1" applyBorder="1" applyFont="1">
      <alignment horizontal="center" vertical="center"/>
    </xf>
    <xf borderId="14" fillId="23" fontId="1" numFmtId="0" xfId="0" applyAlignment="1" applyBorder="1" applyFont="1">
      <alignment horizontal="center" vertical="center"/>
    </xf>
    <xf borderId="11" fillId="5" fontId="11" numFmtId="0" xfId="0" applyAlignment="1" applyBorder="1" applyFont="1">
      <alignment readingOrder="0" vertical="center"/>
    </xf>
    <xf borderId="12" fillId="6" fontId="1" numFmtId="166" xfId="0" applyAlignment="1" applyBorder="1" applyFont="1" applyNumberFormat="1">
      <alignment horizontal="center" readingOrder="0" vertical="center"/>
    </xf>
    <xf borderId="0" fillId="8" fontId="21" numFmtId="0" xfId="0" applyAlignment="1" applyFont="1">
      <alignment vertical="center"/>
    </xf>
    <xf borderId="0" fillId="8" fontId="1" numFmtId="0" xfId="0" applyAlignment="1" applyFont="1">
      <alignment horizontal="center" vertical="center"/>
    </xf>
    <xf borderId="11" fillId="7" fontId="11" numFmtId="0" xfId="0" applyAlignment="1" applyBorder="1" applyFont="1">
      <alignment readingOrder="0" vertical="center"/>
    </xf>
    <xf borderId="12" fillId="4" fontId="1" numFmtId="10" xfId="0" applyAlignment="1" applyBorder="1" applyFont="1" applyNumberFormat="1">
      <alignment horizontal="center" readingOrder="0" vertical="center"/>
    </xf>
    <xf borderId="1" fillId="20" fontId="14" numFmtId="164" xfId="0" applyAlignment="1" applyBorder="1" applyFont="1" applyNumberFormat="1">
      <alignment horizontal="center" vertical="center"/>
    </xf>
    <xf borderId="6" fillId="8" fontId="1" numFmtId="0" xfId="0" applyAlignment="1" applyBorder="1" applyFont="1">
      <alignment vertical="center"/>
    </xf>
    <xf borderId="7" fillId="8" fontId="1" numFmtId="0" xfId="0" applyAlignment="1" applyBorder="1" applyFont="1">
      <alignment vertical="center"/>
    </xf>
    <xf borderId="8" fillId="8" fontId="1" numFmtId="0" xfId="0" applyAlignment="1" applyBorder="1" applyFont="1">
      <alignment vertical="center"/>
    </xf>
    <xf borderId="0" fillId="0" fontId="22" numFmtId="0" xfId="0" applyAlignment="1" applyFont="1">
      <alignment vertical="center"/>
    </xf>
    <xf borderId="11" fillId="5" fontId="19" numFmtId="0" xfId="0" applyAlignment="1" applyBorder="1" applyFont="1">
      <alignment horizontal="center" readingOrder="0" vertical="center"/>
    </xf>
    <xf borderId="14" fillId="6" fontId="23" numFmtId="0" xfId="0" applyAlignment="1" applyBorder="1" applyFont="1">
      <alignment vertical="center"/>
    </xf>
    <xf borderId="14" fillId="6" fontId="23" numFmtId="164" xfId="0" applyAlignment="1" applyBorder="1" applyFont="1" applyNumberFormat="1">
      <alignment horizontal="center" vertical="center"/>
    </xf>
    <xf borderId="14" fillId="6" fontId="23" numFmtId="0" xfId="0" applyAlignment="1" applyBorder="1" applyFont="1">
      <alignment horizontal="center" vertical="center"/>
    </xf>
    <xf borderId="14" fillId="8" fontId="23" numFmtId="0" xfId="0" applyAlignment="1" applyBorder="1" applyFont="1">
      <alignment horizontal="left" readingOrder="0" vertical="center"/>
    </xf>
    <xf borderId="14" fillId="8" fontId="22" numFmtId="164" xfId="0" applyAlignment="1" applyBorder="1" applyFont="1" applyNumberFormat="1">
      <alignment horizontal="center" vertical="center"/>
    </xf>
    <xf borderId="0" fillId="7" fontId="24" numFmtId="0" xfId="0" applyAlignment="1" applyFont="1">
      <alignment horizontal="center" readingOrder="0" vertical="center"/>
    </xf>
    <xf borderId="14" fillId="8" fontId="22" numFmtId="0" xfId="0" applyAlignment="1" applyBorder="1" applyFont="1">
      <alignment readingOrder="0" vertical="center"/>
    </xf>
    <xf borderId="14" fillId="8" fontId="22" numFmtId="164" xfId="0" applyAlignment="1" applyBorder="1" applyFont="1" applyNumberFormat="1">
      <alignment horizontal="center" readingOrder="0" vertical="center"/>
    </xf>
    <xf borderId="14" fillId="8" fontId="22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E5EFE3"/>
              </a:solidFill>
            </c:spPr>
          </c:dPt>
          <c:dPt>
            <c:idx val="1"/>
            <c:spPr>
              <a:solidFill>
                <a:srgbClr val="DBDBDB"/>
              </a:solidFill>
            </c:spPr>
          </c:dPt>
          <c:dPt>
            <c:idx val="2"/>
            <c:spPr>
              <a:solidFill>
                <a:srgbClr val="C6D3BE"/>
              </a:solidFill>
            </c:spPr>
          </c:dPt>
          <c:dPt>
            <c:idx val="3"/>
            <c:spPr>
              <a:solidFill>
                <a:srgbClr val="A4B99A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'Recipe Cost'!$P$16:$P$19</c:f>
            </c:strRef>
          </c:cat>
          <c:val>
            <c:numRef>
              <c:f>'Recipe Cost'!$Q$16:$Q$19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45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0" sz="1400">
                <a:solidFill>
                  <a:srgbClr val="A4B99A"/>
                </a:solidFill>
                <a:latin typeface="Roboto"/>
              </a:defRPr>
            </a:pPr>
            <a:r>
              <a:rPr b="0" sz="1400">
                <a:solidFill>
                  <a:srgbClr val="A4B99A"/>
                </a:solidFill>
                <a:latin typeface="Roboto"/>
              </a:rPr>
              <a:t>PRODUCTION COST VS. PROFIT</a:t>
            </a:r>
          </a:p>
        </c:rich>
      </c:tx>
      <c:layout>
        <c:manualLayout>
          <c:xMode val="edge"/>
          <c:yMode val="edge"/>
          <c:x val="0.026105345911949688"/>
          <c:y val="0.05"/>
        </c:manualLayout>
      </c:layout>
      <c:overlay val="0"/>
    </c:title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C6D3BE"/>
              </a:solidFill>
            </c:spPr>
          </c:dPt>
          <c:dPt>
            <c:idx val="1"/>
            <c:spPr>
              <a:solidFill>
                <a:srgbClr val="E5EFE3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'Data for Graphs'!$B$3:$B$4</c:f>
            </c:strRef>
          </c:cat>
          <c:val>
            <c:numRef>
              <c:f>'Data for Graphs'!$C$3:$C$4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1A1A1A"/>
              </a:solidFill>
              <a:latin typeface="Roboto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Chart3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85725</xdr:colOff>
      <xdr:row>21</xdr:row>
      <xdr:rowOff>57150</xdr:rowOff>
    </xdr:from>
    <xdr:ext cx="3209925" cy="17811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14</xdr:col>
      <xdr:colOff>133350</xdr:colOff>
      <xdr:row>38</xdr:row>
      <xdr:rowOff>95250</xdr:rowOff>
    </xdr:from>
    <xdr:ext cx="3114675" cy="19335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13</xdr:col>
      <xdr:colOff>238125</xdr:colOff>
      <xdr:row>71</xdr:row>
      <xdr:rowOff>0</xdr:rowOff>
    </xdr:from>
    <xdr:ext cx="3400425" cy="1400175"/>
    <xdr:pic>
      <xdr:nvPicPr>
        <xdr:cNvPr id="713918821" name="Chart3" title="Chart">
          <a:extLst>
            <a:ext uri="GoogleSheetsCustomDataVersion1">
              <go:sheetsCustomData xmlns:go="http://customooxmlschemas.google.com/" pictureOfChart="1"/>
            </a:ext>
          </a:extLst>
        </xdr:cNvPr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895350" cy="33337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3" width="27.63"/>
    <col customWidth="1" min="5" max="5" width="5.25"/>
    <col customWidth="1" min="7" max="7" width="6.0"/>
    <col customWidth="1" min="10" max="10" width="8.5"/>
    <col customWidth="1" min="13" max="13" width="6.38"/>
    <col customWidth="1" min="14" max="15" width="3.25"/>
    <col customWidth="1" min="19" max="20" width="3.25"/>
    <col customWidth="1" min="21" max="21" width="6.38"/>
  </cols>
  <sheetData>
    <row r="1" ht="37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ht="18.75" customHeight="1">
      <c r="A2" s="1"/>
      <c r="B2" s="3" t="s">
        <v>0</v>
      </c>
      <c r="E2" s="1"/>
      <c r="F2" s="4" t="s">
        <v>1</v>
      </c>
      <c r="G2" s="5"/>
      <c r="H2" s="6" t="s">
        <v>2</v>
      </c>
      <c r="I2" s="5"/>
      <c r="J2" s="5"/>
      <c r="K2" s="5"/>
      <c r="L2" s="7"/>
      <c r="M2" s="1"/>
      <c r="N2" s="8"/>
      <c r="O2" s="9"/>
      <c r="P2" s="9"/>
      <c r="Q2" s="9"/>
      <c r="R2" s="9"/>
      <c r="S2" s="9"/>
      <c r="T2" s="10"/>
      <c r="U2" s="1"/>
    </row>
    <row r="3" ht="18.75" customHeight="1">
      <c r="A3" s="1"/>
      <c r="E3" s="1"/>
      <c r="F3" s="11"/>
      <c r="L3" s="12"/>
      <c r="M3" s="1"/>
      <c r="N3" s="13"/>
      <c r="O3" s="14"/>
      <c r="P3" s="15"/>
      <c r="Q3" s="15"/>
      <c r="R3" s="15"/>
      <c r="S3" s="16"/>
      <c r="T3" s="17"/>
      <c r="U3" s="1"/>
    </row>
    <row r="4" ht="18.75" customHeight="1">
      <c r="A4" s="1"/>
      <c r="E4" s="1"/>
      <c r="F4" s="18"/>
      <c r="G4" s="19"/>
      <c r="H4" s="19"/>
      <c r="I4" s="19"/>
      <c r="J4" s="19"/>
      <c r="K4" s="19"/>
      <c r="L4" s="20"/>
      <c r="M4" s="1"/>
      <c r="N4" s="13"/>
      <c r="O4" s="21"/>
      <c r="P4" s="22" t="s">
        <v>3</v>
      </c>
      <c r="S4" s="23"/>
      <c r="T4" s="17"/>
      <c r="U4" s="1"/>
    </row>
    <row r="5" ht="18.75" customHeight="1">
      <c r="A5" s="1"/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3"/>
      <c r="O5" s="21"/>
      <c r="P5" s="1"/>
      <c r="R5" s="1"/>
      <c r="S5" s="23"/>
      <c r="T5" s="17"/>
      <c r="U5" s="1"/>
    </row>
    <row r="6" ht="26.25" customHeight="1">
      <c r="A6" s="1"/>
      <c r="B6" s="24" t="s">
        <v>4</v>
      </c>
      <c r="C6" s="7"/>
      <c r="D6" s="25">
        <v>20.0</v>
      </c>
      <c r="E6" s="1"/>
      <c r="F6" s="26"/>
      <c r="G6" s="5"/>
      <c r="H6" s="5"/>
      <c r="I6" s="5"/>
      <c r="J6" s="5"/>
      <c r="K6" s="5"/>
      <c r="L6" s="7"/>
      <c r="M6" s="1"/>
      <c r="N6" s="13"/>
      <c r="O6" s="21"/>
      <c r="P6" s="27">
        <f>SUM(K18:K32,K42:K49,I59:J67,K77:K86)</f>
        <v>25.51670549</v>
      </c>
      <c r="S6" s="23"/>
      <c r="T6" s="17"/>
      <c r="U6" s="1"/>
    </row>
    <row r="7" ht="18.75" customHeight="1">
      <c r="A7" s="1"/>
      <c r="B7" s="18"/>
      <c r="C7" s="20"/>
      <c r="D7" s="28"/>
      <c r="E7" s="1"/>
      <c r="F7" s="11"/>
      <c r="L7" s="12"/>
      <c r="M7" s="1"/>
      <c r="N7" s="13"/>
      <c r="O7" s="21"/>
      <c r="S7" s="23"/>
      <c r="T7" s="17"/>
      <c r="U7" s="1"/>
    </row>
    <row r="8" ht="18.75" customHeight="1">
      <c r="A8" s="1"/>
      <c r="B8" s="24" t="s">
        <v>5</v>
      </c>
      <c r="C8" s="7"/>
      <c r="D8" s="25">
        <v>5.0</v>
      </c>
      <c r="E8" s="1"/>
      <c r="F8" s="11"/>
      <c r="L8" s="12"/>
      <c r="M8" s="1"/>
      <c r="N8" s="13"/>
      <c r="O8" s="21"/>
      <c r="P8" s="22" t="s">
        <v>6</v>
      </c>
      <c r="S8" s="23"/>
      <c r="T8" s="17"/>
      <c r="U8" s="1"/>
    </row>
    <row r="9" ht="18.75" customHeight="1">
      <c r="A9" s="1"/>
      <c r="B9" s="18"/>
      <c r="C9" s="20"/>
      <c r="D9" s="28"/>
      <c r="E9" s="1"/>
      <c r="F9" s="11"/>
      <c r="L9" s="12"/>
      <c r="M9" s="1"/>
      <c r="N9" s="13"/>
      <c r="O9" s="21"/>
      <c r="P9" s="1"/>
      <c r="Q9" s="1"/>
      <c r="R9" s="1"/>
      <c r="S9" s="23"/>
      <c r="T9" s="17"/>
      <c r="U9" s="1"/>
    </row>
    <row r="10" ht="26.25" customHeight="1">
      <c r="A10" s="1"/>
      <c r="B10" s="24" t="s">
        <v>7</v>
      </c>
      <c r="C10" s="7"/>
      <c r="D10" s="29">
        <f>IF(ISERR(D6/D8),,D6/D8)</f>
        <v>4</v>
      </c>
      <c r="E10" s="1"/>
      <c r="F10" s="11"/>
      <c r="L10" s="12"/>
      <c r="M10" s="1"/>
      <c r="N10" s="13"/>
      <c r="O10" s="21"/>
      <c r="P10" s="27">
        <f>SUM(L18:L32,L42:L49,K59:L67,L77:L86)</f>
        <v>6.379176371</v>
      </c>
      <c r="S10" s="23"/>
      <c r="T10" s="17"/>
      <c r="U10" s="1"/>
    </row>
    <row r="11" ht="18.75" customHeight="1">
      <c r="A11" s="1"/>
      <c r="B11" s="18"/>
      <c r="C11" s="20"/>
      <c r="D11" s="28"/>
      <c r="E11" s="1"/>
      <c r="F11" s="18"/>
      <c r="G11" s="19"/>
      <c r="H11" s="19"/>
      <c r="I11" s="19"/>
      <c r="J11" s="19"/>
      <c r="K11" s="19"/>
      <c r="L11" s="20"/>
      <c r="M11" s="1"/>
      <c r="N11" s="13"/>
      <c r="O11" s="30"/>
      <c r="P11" s="31"/>
      <c r="Q11" s="31"/>
      <c r="R11" s="31"/>
      <c r="S11" s="32"/>
      <c r="T11" s="17"/>
      <c r="U11" s="1"/>
    </row>
    <row r="12" ht="18.75" customHeight="1">
      <c r="A12" s="1"/>
      <c r="B12" s="1"/>
      <c r="C12" s="1"/>
      <c r="D12" s="1"/>
      <c r="E12" s="1"/>
      <c r="F12" s="1"/>
      <c r="G12" s="1"/>
      <c r="H12" s="1"/>
      <c r="I12" s="2"/>
      <c r="J12" s="1"/>
      <c r="K12" s="1"/>
      <c r="L12" s="1"/>
      <c r="M12" s="1"/>
      <c r="N12" s="13"/>
      <c r="O12" s="33"/>
      <c r="P12" s="33"/>
      <c r="Q12" s="33"/>
      <c r="R12" s="33"/>
      <c r="S12" s="33"/>
      <c r="T12" s="17"/>
      <c r="U12" s="1"/>
    </row>
    <row r="13" ht="18.75" customHeight="1">
      <c r="A13" s="1"/>
      <c r="B13" s="34" t="s">
        <v>8</v>
      </c>
      <c r="M13" s="1"/>
      <c r="N13" s="13"/>
      <c r="O13" s="35" t="s">
        <v>9</v>
      </c>
      <c r="P13" s="36"/>
      <c r="Q13" s="36"/>
      <c r="R13" s="36"/>
      <c r="S13" s="37"/>
      <c r="T13" s="17"/>
      <c r="U13" s="1"/>
    </row>
    <row r="14" ht="18.75" customHeight="1">
      <c r="A14" s="1"/>
      <c r="M14" s="1"/>
      <c r="N14" s="13"/>
      <c r="O14" s="21"/>
      <c r="P14" s="1"/>
      <c r="Q14" s="1"/>
      <c r="R14" s="1"/>
      <c r="S14" s="23"/>
      <c r="T14" s="17"/>
      <c r="U14" s="1"/>
    </row>
    <row r="15" ht="18.75" customHeight="1">
      <c r="A15" s="1"/>
      <c r="B15" s="1"/>
      <c r="C15" s="1"/>
      <c r="D15" s="1"/>
      <c r="E15" s="1"/>
      <c r="F15" s="1"/>
      <c r="G15" s="1"/>
      <c r="H15" s="1"/>
      <c r="I15" s="2"/>
      <c r="J15" s="1"/>
      <c r="K15" s="1"/>
      <c r="L15" s="1"/>
      <c r="M15" s="1"/>
      <c r="N15" s="13"/>
      <c r="O15" s="21"/>
      <c r="P15" s="38" t="s">
        <v>10</v>
      </c>
      <c r="Q15" s="38" t="s">
        <v>11</v>
      </c>
      <c r="R15" s="38" t="s">
        <v>12</v>
      </c>
      <c r="S15" s="23"/>
      <c r="T15" s="17"/>
      <c r="U15" s="1"/>
    </row>
    <row r="16" ht="18.75" customHeight="1">
      <c r="A16" s="1"/>
      <c r="B16" s="24" t="s">
        <v>13</v>
      </c>
      <c r="C16" s="7"/>
      <c r="D16" s="39" t="s">
        <v>14</v>
      </c>
      <c r="E16" s="24" t="s">
        <v>15</v>
      </c>
      <c r="F16" s="5"/>
      <c r="G16" s="7"/>
      <c r="H16" s="39" t="s">
        <v>16</v>
      </c>
      <c r="I16" s="24" t="s">
        <v>17</v>
      </c>
      <c r="J16" s="7"/>
      <c r="K16" s="39" t="s">
        <v>18</v>
      </c>
      <c r="L16" s="39" t="s">
        <v>19</v>
      </c>
      <c r="M16" s="1"/>
      <c r="N16" s="13"/>
      <c r="O16" s="21"/>
      <c r="P16" s="40" t="s">
        <v>20</v>
      </c>
      <c r="Q16" s="41">
        <f t="shared" ref="Q16:R16" si="1">SUM(K18:K32)</f>
        <v>3.516705485</v>
      </c>
      <c r="R16" s="41">
        <f t="shared" si="1"/>
        <v>0.8791763714</v>
      </c>
      <c r="S16" s="23"/>
      <c r="T16" s="17"/>
      <c r="U16" s="1"/>
    </row>
    <row r="17" ht="18.75" customHeight="1">
      <c r="A17" s="1"/>
      <c r="B17" s="18"/>
      <c r="C17" s="20"/>
      <c r="D17" s="28"/>
      <c r="E17" s="18"/>
      <c r="F17" s="19"/>
      <c r="G17" s="20"/>
      <c r="H17" s="28"/>
      <c r="I17" s="18"/>
      <c r="J17" s="20"/>
      <c r="K17" s="28"/>
      <c r="L17" s="28"/>
      <c r="M17" s="1"/>
      <c r="N17" s="13"/>
      <c r="O17" s="21"/>
      <c r="P17" s="40" t="s">
        <v>21</v>
      </c>
      <c r="Q17" s="41">
        <f t="shared" ref="Q17:R17" si="2">SUM(K42:K49)</f>
        <v>1.48</v>
      </c>
      <c r="R17" s="41">
        <f t="shared" si="2"/>
        <v>0.37</v>
      </c>
      <c r="S17" s="23"/>
      <c r="T17" s="17"/>
      <c r="U17" s="1"/>
    </row>
    <row r="18" ht="18.75" customHeight="1">
      <c r="A18" s="1"/>
      <c r="B18" s="42">
        <v>1.0</v>
      </c>
      <c r="C18" s="40" t="s">
        <v>22</v>
      </c>
      <c r="D18" s="41">
        <v>4.5</v>
      </c>
      <c r="E18" s="43">
        <v>1814.0</v>
      </c>
      <c r="F18" s="37"/>
      <c r="G18" s="42" t="s">
        <v>23</v>
      </c>
      <c r="H18" s="44">
        <f t="shared" ref="H18:H26" si="3">IF(ISERR(D18/E18),,D18/E18)</f>
        <v>0.002480705623</v>
      </c>
      <c r="I18" s="42">
        <v>500.0</v>
      </c>
      <c r="J18" s="42" t="s">
        <v>23</v>
      </c>
      <c r="K18" s="45">
        <f t="shared" ref="K18:K32" si="4">IF(H18*I18=0,,H18*I18)</f>
        <v>1.240352811</v>
      </c>
      <c r="L18" s="46">
        <f t="shared" ref="L18:L32" si="5">IF(ISERR(K18/$D$10),,IF(K18/$D$10=0,,K18/$D$10))</f>
        <v>0.3100882029</v>
      </c>
      <c r="M18" s="1"/>
      <c r="N18" s="13"/>
      <c r="O18" s="21"/>
      <c r="P18" s="40" t="s">
        <v>24</v>
      </c>
      <c r="Q18" s="41">
        <f>SUM(I59:J67)</f>
        <v>17.5</v>
      </c>
      <c r="R18" s="41">
        <f>SUM(K59:L67)</f>
        <v>4.375</v>
      </c>
      <c r="S18" s="23"/>
      <c r="T18" s="17"/>
      <c r="U18" s="1"/>
    </row>
    <row r="19" ht="18.75" customHeight="1">
      <c r="A19" s="1"/>
      <c r="B19" s="42">
        <v>2.0</v>
      </c>
      <c r="C19" s="40" t="s">
        <v>25</v>
      </c>
      <c r="D19" s="41">
        <v>2.0</v>
      </c>
      <c r="E19" s="43">
        <v>1000.0</v>
      </c>
      <c r="F19" s="37"/>
      <c r="G19" s="42" t="s">
        <v>26</v>
      </c>
      <c r="H19" s="44">
        <f t="shared" si="3"/>
        <v>0.002</v>
      </c>
      <c r="I19" s="42">
        <v>150.0</v>
      </c>
      <c r="J19" s="42" t="s">
        <v>26</v>
      </c>
      <c r="K19" s="45">
        <f t="shared" si="4"/>
        <v>0.3</v>
      </c>
      <c r="L19" s="46">
        <f t="shared" si="5"/>
        <v>0.075</v>
      </c>
      <c r="M19" s="1"/>
      <c r="N19" s="13"/>
      <c r="O19" s="21"/>
      <c r="P19" s="40" t="s">
        <v>27</v>
      </c>
      <c r="Q19" s="41">
        <f t="shared" ref="Q19:R19" si="6">SUM(K77:K86)</f>
        <v>3.02</v>
      </c>
      <c r="R19" s="41">
        <f t="shared" si="6"/>
        <v>0.755</v>
      </c>
      <c r="S19" s="23"/>
      <c r="T19" s="17"/>
      <c r="U19" s="1"/>
    </row>
    <row r="20" ht="18.75" customHeight="1">
      <c r="A20" s="1"/>
      <c r="B20" s="42">
        <v>3.0</v>
      </c>
      <c r="C20" s="40" t="s">
        <v>28</v>
      </c>
      <c r="D20" s="41">
        <v>3.28</v>
      </c>
      <c r="E20" s="43">
        <v>473.0</v>
      </c>
      <c r="F20" s="37"/>
      <c r="G20" s="42" t="s">
        <v>26</v>
      </c>
      <c r="H20" s="44">
        <f t="shared" si="3"/>
        <v>0.006934460888</v>
      </c>
      <c r="I20" s="42">
        <v>50.0</v>
      </c>
      <c r="J20" s="42" t="s">
        <v>26</v>
      </c>
      <c r="K20" s="45">
        <f t="shared" si="4"/>
        <v>0.3467230444</v>
      </c>
      <c r="L20" s="46">
        <f t="shared" si="5"/>
        <v>0.0866807611</v>
      </c>
      <c r="M20" s="1"/>
      <c r="N20" s="13"/>
      <c r="O20" s="30"/>
      <c r="P20" s="47"/>
      <c r="Q20" s="47"/>
      <c r="R20" s="47"/>
      <c r="S20" s="32"/>
      <c r="T20" s="17"/>
      <c r="U20" s="1"/>
    </row>
    <row r="21" ht="18.75" customHeight="1">
      <c r="A21" s="1"/>
      <c r="B21" s="42">
        <v>4.0</v>
      </c>
      <c r="C21" s="40" t="s">
        <v>29</v>
      </c>
      <c r="D21" s="41">
        <v>8.0</v>
      </c>
      <c r="E21" s="43">
        <v>54.0</v>
      </c>
      <c r="F21" s="37"/>
      <c r="G21" s="42" t="s">
        <v>23</v>
      </c>
      <c r="H21" s="45">
        <f t="shared" si="3"/>
        <v>0.1481481481</v>
      </c>
      <c r="I21" s="42">
        <v>2.0</v>
      </c>
      <c r="J21" s="42" t="s">
        <v>23</v>
      </c>
      <c r="K21" s="45">
        <f t="shared" si="4"/>
        <v>0.2962962963</v>
      </c>
      <c r="L21" s="46">
        <f t="shared" si="5"/>
        <v>0.07407407407</v>
      </c>
      <c r="M21" s="1"/>
      <c r="N21" s="13"/>
      <c r="O21" s="33"/>
      <c r="P21" s="33"/>
      <c r="Q21" s="33"/>
      <c r="R21" s="33"/>
      <c r="S21" s="33"/>
      <c r="T21" s="17"/>
      <c r="U21" s="1"/>
    </row>
    <row r="22" ht="18.75" customHeight="1">
      <c r="A22" s="1"/>
      <c r="B22" s="42">
        <v>5.0</v>
      </c>
      <c r="C22" s="40" t="s">
        <v>30</v>
      </c>
      <c r="D22" s="41">
        <v>5.0</v>
      </c>
      <c r="E22" s="43">
        <v>30.0</v>
      </c>
      <c r="F22" s="37"/>
      <c r="G22" s="42" t="s">
        <v>26</v>
      </c>
      <c r="H22" s="45">
        <f t="shared" si="3"/>
        <v>0.1666666667</v>
      </c>
      <c r="I22" s="42">
        <v>5.0</v>
      </c>
      <c r="J22" s="42" t="s">
        <v>26</v>
      </c>
      <c r="K22" s="45">
        <f t="shared" si="4"/>
        <v>0.8333333333</v>
      </c>
      <c r="L22" s="46">
        <f t="shared" si="5"/>
        <v>0.2083333333</v>
      </c>
      <c r="M22" s="1"/>
      <c r="N22" s="13"/>
      <c r="O22" s="14"/>
      <c r="P22" s="15"/>
      <c r="Q22" s="15"/>
      <c r="R22" s="15"/>
      <c r="S22" s="16"/>
      <c r="T22" s="17"/>
      <c r="U22" s="1"/>
    </row>
    <row r="23" ht="18.75" customHeight="1">
      <c r="A23" s="1"/>
      <c r="B23" s="42">
        <v>6.0</v>
      </c>
      <c r="C23" s="40" t="s">
        <v>31</v>
      </c>
      <c r="D23" s="41">
        <v>6.0</v>
      </c>
      <c r="E23" s="43">
        <v>60.0</v>
      </c>
      <c r="F23" s="37"/>
      <c r="G23" s="42" t="s">
        <v>26</v>
      </c>
      <c r="H23" s="45">
        <f t="shared" si="3"/>
        <v>0.1</v>
      </c>
      <c r="I23" s="42">
        <v>5.0</v>
      </c>
      <c r="J23" s="42" t="s">
        <v>26</v>
      </c>
      <c r="K23" s="45">
        <f t="shared" si="4"/>
        <v>0.5</v>
      </c>
      <c r="L23" s="46">
        <f t="shared" si="5"/>
        <v>0.125</v>
      </c>
      <c r="M23" s="1"/>
      <c r="N23" s="13"/>
      <c r="O23" s="21"/>
      <c r="P23" s="1"/>
      <c r="Q23" s="1"/>
      <c r="R23" s="1"/>
      <c r="S23" s="23"/>
      <c r="T23" s="17"/>
      <c r="U23" s="1"/>
    </row>
    <row r="24" ht="18.75" customHeight="1">
      <c r="A24" s="1"/>
      <c r="B24" s="42">
        <v>7.0</v>
      </c>
      <c r="C24" s="48"/>
      <c r="D24" s="41">
        <v>0.0</v>
      </c>
      <c r="E24" s="49"/>
      <c r="F24" s="37"/>
      <c r="G24" s="50"/>
      <c r="H24" s="45" t="str">
        <f t="shared" si="3"/>
        <v/>
      </c>
      <c r="I24" s="50"/>
      <c r="J24" s="50"/>
      <c r="K24" s="45" t="str">
        <f t="shared" si="4"/>
        <v/>
      </c>
      <c r="L24" s="51" t="str">
        <f t="shared" si="5"/>
        <v/>
      </c>
      <c r="M24" s="1"/>
      <c r="N24" s="13"/>
      <c r="O24" s="21"/>
      <c r="P24" s="1"/>
      <c r="Q24" s="1"/>
      <c r="R24" s="1"/>
      <c r="S24" s="23"/>
      <c r="T24" s="17"/>
      <c r="U24" s="1"/>
    </row>
    <row r="25" ht="18.75" customHeight="1">
      <c r="A25" s="1"/>
      <c r="B25" s="42">
        <v>8.0</v>
      </c>
      <c r="C25" s="48"/>
      <c r="D25" s="41">
        <v>0.0</v>
      </c>
      <c r="E25" s="49"/>
      <c r="F25" s="37"/>
      <c r="G25" s="50"/>
      <c r="H25" s="45" t="str">
        <f t="shared" si="3"/>
        <v/>
      </c>
      <c r="I25" s="50"/>
      <c r="J25" s="50"/>
      <c r="K25" s="45" t="str">
        <f t="shared" si="4"/>
        <v/>
      </c>
      <c r="L25" s="51" t="str">
        <f t="shared" si="5"/>
        <v/>
      </c>
      <c r="M25" s="1"/>
      <c r="N25" s="13"/>
      <c r="O25" s="21"/>
      <c r="P25" s="1"/>
      <c r="Q25" s="1"/>
      <c r="R25" s="1"/>
      <c r="S25" s="23"/>
      <c r="T25" s="17"/>
      <c r="U25" s="1"/>
    </row>
    <row r="26" ht="18.75" customHeight="1">
      <c r="A26" s="1"/>
      <c r="B26" s="42">
        <v>9.0</v>
      </c>
      <c r="C26" s="48"/>
      <c r="D26" s="41">
        <v>0.0</v>
      </c>
      <c r="E26" s="49"/>
      <c r="F26" s="37"/>
      <c r="G26" s="50"/>
      <c r="H26" s="45" t="str">
        <f t="shared" si="3"/>
        <v/>
      </c>
      <c r="I26" s="50"/>
      <c r="J26" s="50"/>
      <c r="K26" s="45" t="str">
        <f t="shared" si="4"/>
        <v/>
      </c>
      <c r="L26" s="51" t="str">
        <f t="shared" si="5"/>
        <v/>
      </c>
      <c r="M26" s="1"/>
      <c r="N26" s="13"/>
      <c r="O26" s="21"/>
      <c r="P26" s="1"/>
      <c r="Q26" s="1"/>
      <c r="R26" s="1"/>
      <c r="S26" s="23"/>
      <c r="T26" s="17"/>
      <c r="U26" s="1"/>
    </row>
    <row r="27" ht="18.75" customHeight="1">
      <c r="A27" s="1"/>
      <c r="B27" s="42">
        <v>10.0</v>
      </c>
      <c r="C27" s="48"/>
      <c r="D27" s="41">
        <v>0.0</v>
      </c>
      <c r="E27" s="49"/>
      <c r="F27" s="37"/>
      <c r="G27" s="50"/>
      <c r="H27" s="45" t="str">
        <f>IF(ISERR(27/E27),,D27/E27)</f>
        <v/>
      </c>
      <c r="I27" s="50"/>
      <c r="J27" s="50"/>
      <c r="K27" s="45" t="str">
        <f t="shared" si="4"/>
        <v/>
      </c>
      <c r="L27" s="51" t="str">
        <f t="shared" si="5"/>
        <v/>
      </c>
      <c r="M27" s="1"/>
      <c r="N27" s="13"/>
      <c r="O27" s="21"/>
      <c r="P27" s="1"/>
      <c r="Q27" s="1"/>
      <c r="R27" s="1"/>
      <c r="S27" s="23"/>
      <c r="T27" s="17"/>
      <c r="U27" s="1"/>
    </row>
    <row r="28" ht="18.75" customHeight="1">
      <c r="A28" s="1"/>
      <c r="B28" s="42">
        <v>11.0</v>
      </c>
      <c r="C28" s="48"/>
      <c r="D28" s="41">
        <v>0.0</v>
      </c>
      <c r="E28" s="49"/>
      <c r="F28" s="37"/>
      <c r="G28" s="50"/>
      <c r="H28" s="45" t="str">
        <f t="shared" ref="H28:H32" si="7">IF(ISERR(D28/E28),,D28/E28)</f>
        <v/>
      </c>
      <c r="I28" s="50"/>
      <c r="J28" s="50"/>
      <c r="K28" s="45" t="str">
        <f t="shared" si="4"/>
        <v/>
      </c>
      <c r="L28" s="51" t="str">
        <f t="shared" si="5"/>
        <v/>
      </c>
      <c r="M28" s="1"/>
      <c r="N28" s="13"/>
      <c r="O28" s="21"/>
      <c r="P28" s="1"/>
      <c r="Q28" s="1"/>
      <c r="R28" s="1"/>
      <c r="S28" s="23"/>
      <c r="T28" s="17"/>
      <c r="U28" s="1"/>
    </row>
    <row r="29" ht="18.75" customHeight="1">
      <c r="A29" s="1"/>
      <c r="B29" s="42">
        <v>12.0</v>
      </c>
      <c r="C29" s="48"/>
      <c r="D29" s="41">
        <v>0.0</v>
      </c>
      <c r="E29" s="49"/>
      <c r="F29" s="37"/>
      <c r="G29" s="50"/>
      <c r="H29" s="45" t="str">
        <f t="shared" si="7"/>
        <v/>
      </c>
      <c r="I29" s="50"/>
      <c r="J29" s="50"/>
      <c r="K29" s="45" t="str">
        <f t="shared" si="4"/>
        <v/>
      </c>
      <c r="L29" s="51" t="str">
        <f t="shared" si="5"/>
        <v/>
      </c>
      <c r="M29" s="1"/>
      <c r="N29" s="13"/>
      <c r="O29" s="30"/>
      <c r="P29" s="47"/>
      <c r="Q29" s="47"/>
      <c r="R29" s="47"/>
      <c r="S29" s="32"/>
      <c r="T29" s="17"/>
      <c r="U29" s="1"/>
    </row>
    <row r="30" ht="18.75" customHeight="1">
      <c r="A30" s="1"/>
      <c r="B30" s="42">
        <v>13.0</v>
      </c>
      <c r="C30" s="48"/>
      <c r="D30" s="41">
        <v>0.0</v>
      </c>
      <c r="E30" s="49"/>
      <c r="F30" s="37"/>
      <c r="G30" s="50"/>
      <c r="H30" s="45" t="str">
        <f t="shared" si="7"/>
        <v/>
      </c>
      <c r="I30" s="50"/>
      <c r="J30" s="50"/>
      <c r="K30" s="45" t="str">
        <f t="shared" si="4"/>
        <v/>
      </c>
      <c r="L30" s="51" t="str">
        <f t="shared" si="5"/>
        <v/>
      </c>
      <c r="M30" s="1"/>
      <c r="N30" s="52"/>
      <c r="O30" s="53"/>
      <c r="P30" s="53"/>
      <c r="Q30" s="53"/>
      <c r="R30" s="53"/>
      <c r="S30" s="53"/>
      <c r="T30" s="54"/>
      <c r="U30" s="55" t="s">
        <v>32</v>
      </c>
    </row>
    <row r="31" ht="18.75" customHeight="1">
      <c r="A31" s="1"/>
      <c r="B31" s="42">
        <v>14.0</v>
      </c>
      <c r="C31" s="48"/>
      <c r="D31" s="41">
        <v>0.0</v>
      </c>
      <c r="E31" s="49"/>
      <c r="F31" s="37"/>
      <c r="G31" s="50"/>
      <c r="H31" s="45" t="str">
        <f t="shared" si="7"/>
        <v/>
      </c>
      <c r="I31" s="50"/>
      <c r="J31" s="50"/>
      <c r="K31" s="45" t="str">
        <f t="shared" si="4"/>
        <v/>
      </c>
      <c r="L31" s="51" t="str">
        <f t="shared" si="5"/>
        <v/>
      </c>
      <c r="M31" s="1"/>
      <c r="N31" s="52"/>
      <c r="O31" s="56" t="s">
        <v>33</v>
      </c>
      <c r="P31" s="36"/>
      <c r="Q31" s="36"/>
      <c r="R31" s="57">
        <v>10.0</v>
      </c>
      <c r="S31" s="37"/>
      <c r="T31" s="54"/>
      <c r="U31" s="1"/>
    </row>
    <row r="32" ht="18.75" customHeight="1">
      <c r="A32" s="1"/>
      <c r="B32" s="42">
        <v>15.0</v>
      </c>
      <c r="C32" s="48"/>
      <c r="D32" s="41">
        <v>0.0</v>
      </c>
      <c r="E32" s="49"/>
      <c r="F32" s="37"/>
      <c r="G32" s="50"/>
      <c r="H32" s="45" t="str">
        <f t="shared" si="7"/>
        <v/>
      </c>
      <c r="I32" s="50"/>
      <c r="J32" s="50"/>
      <c r="K32" s="45" t="str">
        <f t="shared" si="4"/>
        <v/>
      </c>
      <c r="L32" s="51" t="str">
        <f t="shared" si="5"/>
        <v/>
      </c>
      <c r="M32" s="1"/>
      <c r="N32" s="52"/>
      <c r="O32" s="53"/>
      <c r="P32" s="53"/>
      <c r="Q32" s="53"/>
      <c r="R32" s="53"/>
      <c r="S32" s="53"/>
      <c r="T32" s="54"/>
      <c r="U32" s="1"/>
    </row>
    <row r="33" ht="18.75" customHeight="1">
      <c r="A33" s="1"/>
      <c r="B33" s="1"/>
      <c r="C33" s="1"/>
      <c r="D33" s="1"/>
      <c r="E33" s="1"/>
      <c r="F33" s="1"/>
      <c r="G33" s="1"/>
      <c r="H33" s="1"/>
      <c r="I33" s="2"/>
      <c r="J33" s="1"/>
      <c r="K33" s="1"/>
      <c r="L33" s="1"/>
      <c r="M33" s="1"/>
      <c r="N33" s="52"/>
      <c r="O33" s="58"/>
      <c r="P33" s="59"/>
      <c r="Q33" s="59"/>
      <c r="R33" s="59"/>
      <c r="S33" s="60"/>
      <c r="T33" s="54"/>
      <c r="U33" s="1"/>
    </row>
    <row r="34" ht="18.75" customHeight="1">
      <c r="A34" s="1"/>
      <c r="B34" s="24" t="s">
        <v>34</v>
      </c>
      <c r="C34" s="7"/>
      <c r="D34" s="61" t="str">
        <f>CONCATENATE(TEXT(SUM(K18:K32),"0.00"))</f>
        <v>3.52</v>
      </c>
      <c r="E34" s="5"/>
      <c r="F34" s="7"/>
      <c r="G34" s="1"/>
      <c r="H34" s="24" t="s">
        <v>35</v>
      </c>
      <c r="I34" s="5"/>
      <c r="J34" s="7"/>
      <c r="K34" s="61" t="str">
        <f>CONCATENATE(TEXT(SUM(L18:L32),"0.00"))</f>
        <v>0.88</v>
      </c>
      <c r="L34" s="7"/>
      <c r="M34" s="1"/>
      <c r="N34" s="52"/>
      <c r="O34" s="62"/>
      <c r="P34" s="63" t="s">
        <v>36</v>
      </c>
      <c r="Q34" s="37"/>
      <c r="R34" s="64">
        <f>R31</f>
        <v>10</v>
      </c>
      <c r="S34" s="65"/>
      <c r="T34" s="54"/>
      <c r="U34" s="1"/>
    </row>
    <row r="35" ht="18.75" customHeight="1">
      <c r="A35" s="1"/>
      <c r="B35" s="18"/>
      <c r="C35" s="20"/>
      <c r="D35" s="18"/>
      <c r="E35" s="19"/>
      <c r="F35" s="20"/>
      <c r="G35" s="1"/>
      <c r="H35" s="18"/>
      <c r="I35" s="19"/>
      <c r="J35" s="20"/>
      <c r="K35" s="18"/>
      <c r="L35" s="20"/>
      <c r="M35" s="1"/>
      <c r="N35" s="52"/>
      <c r="O35" s="62"/>
      <c r="P35" s="66" t="s">
        <v>37</v>
      </c>
      <c r="Q35" s="67"/>
      <c r="R35" s="64">
        <f>P10</f>
        <v>6.379176371</v>
      </c>
      <c r="S35" s="65"/>
      <c r="T35" s="54"/>
      <c r="U35" s="1"/>
    </row>
    <row r="36" ht="18.75" customHeight="1">
      <c r="A36" s="1"/>
      <c r="B36" s="1"/>
      <c r="C36" s="1"/>
      <c r="D36" s="1"/>
      <c r="E36" s="1"/>
      <c r="F36" s="1"/>
      <c r="G36" s="1"/>
      <c r="H36" s="1"/>
      <c r="I36" s="2"/>
      <c r="J36" s="1"/>
      <c r="K36" s="1"/>
      <c r="L36" s="1"/>
      <c r="M36" s="1"/>
      <c r="N36" s="52"/>
      <c r="O36" s="62"/>
      <c r="P36" s="68" t="s">
        <v>38</v>
      </c>
      <c r="Q36" s="37"/>
      <c r="R36" s="69">
        <f>R34-R35</f>
        <v>3.620823629</v>
      </c>
      <c r="S36" s="65"/>
      <c r="T36" s="54"/>
      <c r="U36" s="1"/>
    </row>
    <row r="37" ht="18.75" customHeight="1">
      <c r="A37" s="1"/>
      <c r="B37" s="70" t="s">
        <v>39</v>
      </c>
      <c r="M37" s="1"/>
      <c r="N37" s="52"/>
      <c r="O37" s="71"/>
      <c r="P37" s="72"/>
      <c r="Q37" s="72"/>
      <c r="R37" s="72"/>
      <c r="S37" s="73"/>
      <c r="T37" s="54"/>
      <c r="U37" s="1"/>
    </row>
    <row r="38" ht="18.75" customHeight="1">
      <c r="A38" s="1"/>
      <c r="M38" s="1"/>
      <c r="N38" s="52"/>
      <c r="O38" s="53"/>
      <c r="P38" s="53"/>
      <c r="Q38" s="53"/>
      <c r="R38" s="53"/>
      <c r="S38" s="53"/>
      <c r="T38" s="54"/>
      <c r="U38" s="1"/>
    </row>
    <row r="39" ht="18.75" customHeight="1">
      <c r="A39" s="1"/>
      <c r="B39" s="1"/>
      <c r="C39" s="1"/>
      <c r="D39" s="1"/>
      <c r="E39" s="1"/>
      <c r="F39" s="1"/>
      <c r="G39" s="1"/>
      <c r="H39" s="1"/>
      <c r="I39" s="2"/>
      <c r="J39" s="1"/>
      <c r="K39" s="1"/>
      <c r="L39" s="1"/>
      <c r="M39" s="1"/>
      <c r="N39" s="52"/>
      <c r="O39" s="58"/>
      <c r="P39" s="59"/>
      <c r="Q39" s="59"/>
      <c r="R39" s="59"/>
      <c r="S39" s="60"/>
      <c r="T39" s="54"/>
      <c r="U39" s="1"/>
    </row>
    <row r="40" ht="18.75" customHeight="1">
      <c r="A40" s="1"/>
      <c r="B40" s="74" t="s">
        <v>40</v>
      </c>
      <c r="C40" s="7"/>
      <c r="D40" s="75" t="s">
        <v>14</v>
      </c>
      <c r="E40" s="74" t="s">
        <v>15</v>
      </c>
      <c r="F40" s="5"/>
      <c r="G40" s="7"/>
      <c r="H40" s="75" t="s">
        <v>16</v>
      </c>
      <c r="I40" s="74" t="s">
        <v>17</v>
      </c>
      <c r="J40" s="7"/>
      <c r="K40" s="75" t="s">
        <v>18</v>
      </c>
      <c r="L40" s="75" t="s">
        <v>19</v>
      </c>
      <c r="M40" s="1"/>
      <c r="N40" s="52"/>
      <c r="O40" s="62"/>
      <c r="P40" s="1"/>
      <c r="Q40" s="1"/>
      <c r="R40" s="1"/>
      <c r="S40" s="65"/>
      <c r="T40" s="54"/>
      <c r="U40" s="1"/>
    </row>
    <row r="41" ht="18.75" customHeight="1">
      <c r="A41" s="1"/>
      <c r="B41" s="18"/>
      <c r="C41" s="20"/>
      <c r="D41" s="28"/>
      <c r="E41" s="18"/>
      <c r="F41" s="19"/>
      <c r="G41" s="20"/>
      <c r="H41" s="28"/>
      <c r="I41" s="18"/>
      <c r="J41" s="20"/>
      <c r="K41" s="28"/>
      <c r="L41" s="28"/>
      <c r="M41" s="1"/>
      <c r="N41" s="52"/>
      <c r="O41" s="62"/>
      <c r="P41" s="1"/>
      <c r="Q41" s="1"/>
      <c r="R41" s="1"/>
      <c r="S41" s="65"/>
      <c r="T41" s="54"/>
      <c r="U41" s="1"/>
    </row>
    <row r="42" ht="18.75" customHeight="1">
      <c r="A42" s="1"/>
      <c r="B42" s="42">
        <v>1.0</v>
      </c>
      <c r="C42" s="40" t="s">
        <v>41</v>
      </c>
      <c r="D42" s="41">
        <v>5.0</v>
      </c>
      <c r="E42" s="43">
        <v>100.0</v>
      </c>
      <c r="F42" s="37"/>
      <c r="G42" s="76" t="s">
        <v>42</v>
      </c>
      <c r="H42" s="77">
        <f t="shared" ref="H42:H49" si="8">IF(ISERR(D42/E42),,D42/E42)</f>
        <v>0.05</v>
      </c>
      <c r="I42" s="42">
        <v>4.0</v>
      </c>
      <c r="J42" s="50"/>
      <c r="K42" s="78">
        <f t="shared" ref="K42:K49" si="9">IF(H42*I42=0,,H42*I42)</f>
        <v>0.2</v>
      </c>
      <c r="L42" s="79">
        <f t="shared" ref="L42:L49" si="10">IF(ISERR(K42/$D$10),,IF(K42/$D$10=0,,K42/$D$10))</f>
        <v>0.05</v>
      </c>
      <c r="M42" s="1"/>
      <c r="N42" s="52"/>
      <c r="O42" s="62"/>
      <c r="P42" s="1"/>
      <c r="Q42" s="1"/>
      <c r="R42" s="1"/>
      <c r="S42" s="65"/>
      <c r="T42" s="54"/>
      <c r="U42" s="1"/>
    </row>
    <row r="43" ht="18.75" customHeight="1">
      <c r="A43" s="1"/>
      <c r="B43" s="42">
        <v>2.0</v>
      </c>
      <c r="C43" s="40" t="s">
        <v>43</v>
      </c>
      <c r="D43" s="41">
        <v>12.0</v>
      </c>
      <c r="E43" s="43">
        <v>50.0</v>
      </c>
      <c r="F43" s="37"/>
      <c r="G43" s="76" t="s">
        <v>42</v>
      </c>
      <c r="H43" s="77">
        <f t="shared" si="8"/>
        <v>0.24</v>
      </c>
      <c r="I43" s="42">
        <v>4.0</v>
      </c>
      <c r="J43" s="50"/>
      <c r="K43" s="78">
        <f t="shared" si="9"/>
        <v>0.96</v>
      </c>
      <c r="L43" s="79">
        <f t="shared" si="10"/>
        <v>0.24</v>
      </c>
      <c r="M43" s="1"/>
      <c r="N43" s="52"/>
      <c r="O43" s="62"/>
      <c r="P43" s="1"/>
      <c r="Q43" s="1"/>
      <c r="R43" s="1"/>
      <c r="S43" s="65"/>
      <c r="T43" s="54"/>
      <c r="U43" s="1"/>
    </row>
    <row r="44" ht="18.75" customHeight="1">
      <c r="A44" s="1"/>
      <c r="B44" s="42">
        <v>3.0</v>
      </c>
      <c r="C44" s="40" t="s">
        <v>44</v>
      </c>
      <c r="D44" s="41">
        <v>6.0</v>
      </c>
      <c r="E44" s="43">
        <v>100.0</v>
      </c>
      <c r="F44" s="37"/>
      <c r="G44" s="76" t="s">
        <v>42</v>
      </c>
      <c r="H44" s="77">
        <f t="shared" si="8"/>
        <v>0.06</v>
      </c>
      <c r="I44" s="42">
        <v>4.0</v>
      </c>
      <c r="J44" s="50"/>
      <c r="K44" s="78">
        <f t="shared" si="9"/>
        <v>0.24</v>
      </c>
      <c r="L44" s="79">
        <f t="shared" si="10"/>
        <v>0.06</v>
      </c>
      <c r="M44" s="1"/>
      <c r="N44" s="52"/>
      <c r="O44" s="62"/>
      <c r="P44" s="1"/>
      <c r="Q44" s="1"/>
      <c r="R44" s="1"/>
      <c r="S44" s="65"/>
      <c r="T44" s="54"/>
      <c r="U44" s="1"/>
    </row>
    <row r="45" ht="18.75" customHeight="1">
      <c r="A45" s="1"/>
      <c r="B45" s="42">
        <v>4.0</v>
      </c>
      <c r="C45" s="40" t="s">
        <v>45</v>
      </c>
      <c r="D45" s="41">
        <v>4.0</v>
      </c>
      <c r="E45" s="43">
        <v>200.0</v>
      </c>
      <c r="F45" s="37"/>
      <c r="G45" s="76" t="s">
        <v>42</v>
      </c>
      <c r="H45" s="77">
        <f t="shared" si="8"/>
        <v>0.02</v>
      </c>
      <c r="I45" s="42">
        <v>4.0</v>
      </c>
      <c r="J45" s="50"/>
      <c r="K45" s="78">
        <f t="shared" si="9"/>
        <v>0.08</v>
      </c>
      <c r="L45" s="79">
        <f t="shared" si="10"/>
        <v>0.02</v>
      </c>
      <c r="M45" s="1"/>
      <c r="N45" s="52"/>
      <c r="O45" s="62"/>
      <c r="P45" s="1"/>
      <c r="Q45" s="1"/>
      <c r="R45" s="1"/>
      <c r="S45" s="65"/>
      <c r="T45" s="54"/>
      <c r="U45" s="1"/>
    </row>
    <row r="46" ht="18.75" customHeight="1">
      <c r="A46" s="1"/>
      <c r="B46" s="42">
        <v>5.0</v>
      </c>
      <c r="C46" s="48"/>
      <c r="D46" s="41">
        <v>0.0</v>
      </c>
      <c r="E46" s="49"/>
      <c r="F46" s="37"/>
      <c r="G46" s="80"/>
      <c r="H46" s="81" t="str">
        <f t="shared" si="8"/>
        <v/>
      </c>
      <c r="I46" s="50"/>
      <c r="J46" s="50"/>
      <c r="K46" s="82" t="str">
        <f t="shared" si="9"/>
        <v/>
      </c>
      <c r="L46" s="83" t="str">
        <f t="shared" si="10"/>
        <v/>
      </c>
      <c r="M46" s="1"/>
      <c r="N46" s="52"/>
      <c r="O46" s="62"/>
      <c r="P46" s="1"/>
      <c r="Q46" s="1"/>
      <c r="R46" s="1"/>
      <c r="S46" s="65"/>
      <c r="T46" s="54"/>
      <c r="U46" s="1"/>
    </row>
    <row r="47" ht="18.75" customHeight="1">
      <c r="A47" s="1"/>
      <c r="B47" s="42">
        <v>6.0</v>
      </c>
      <c r="C47" s="48"/>
      <c r="D47" s="41">
        <v>0.0</v>
      </c>
      <c r="E47" s="49"/>
      <c r="F47" s="37"/>
      <c r="G47" s="80"/>
      <c r="H47" s="81" t="str">
        <f t="shared" si="8"/>
        <v/>
      </c>
      <c r="I47" s="50"/>
      <c r="J47" s="50"/>
      <c r="K47" s="82" t="str">
        <f t="shared" si="9"/>
        <v/>
      </c>
      <c r="L47" s="83" t="str">
        <f t="shared" si="10"/>
        <v/>
      </c>
      <c r="M47" s="1"/>
      <c r="N47" s="52"/>
      <c r="O47" s="71"/>
      <c r="P47" s="72"/>
      <c r="Q47" s="72"/>
      <c r="R47" s="72"/>
      <c r="S47" s="73"/>
      <c r="T47" s="54"/>
      <c r="U47" s="1"/>
    </row>
    <row r="48" ht="18.75" customHeight="1">
      <c r="A48" s="1"/>
      <c r="B48" s="42">
        <v>7.0</v>
      </c>
      <c r="C48" s="48"/>
      <c r="D48" s="41">
        <v>0.0</v>
      </c>
      <c r="E48" s="49"/>
      <c r="F48" s="37"/>
      <c r="G48" s="80"/>
      <c r="H48" s="81" t="str">
        <f t="shared" si="8"/>
        <v/>
      </c>
      <c r="I48" s="50"/>
      <c r="J48" s="50"/>
      <c r="K48" s="82" t="str">
        <f t="shared" si="9"/>
        <v/>
      </c>
      <c r="L48" s="83" t="str">
        <f t="shared" si="10"/>
        <v/>
      </c>
      <c r="M48" s="1"/>
      <c r="N48" s="52"/>
      <c r="O48" s="53"/>
      <c r="P48" s="53"/>
      <c r="Q48" s="53"/>
      <c r="R48" s="53"/>
      <c r="S48" s="53"/>
      <c r="T48" s="54"/>
      <c r="U48" s="1"/>
    </row>
    <row r="49" ht="18.75" customHeight="1">
      <c r="A49" s="1"/>
      <c r="B49" s="42">
        <v>8.0</v>
      </c>
      <c r="C49" s="48"/>
      <c r="D49" s="41">
        <v>0.0</v>
      </c>
      <c r="E49" s="49"/>
      <c r="F49" s="37"/>
      <c r="G49" s="80"/>
      <c r="H49" s="81" t="str">
        <f t="shared" si="8"/>
        <v/>
      </c>
      <c r="I49" s="50"/>
      <c r="J49" s="50"/>
      <c r="K49" s="82" t="str">
        <f t="shared" si="9"/>
        <v/>
      </c>
      <c r="L49" s="83" t="str">
        <f t="shared" si="10"/>
        <v/>
      </c>
      <c r="M49" s="1"/>
      <c r="N49" s="52"/>
      <c r="O49" s="84"/>
      <c r="P49" s="85"/>
      <c r="Q49" s="85"/>
      <c r="R49" s="85"/>
      <c r="S49" s="86"/>
      <c r="T49" s="54"/>
      <c r="U49" s="1"/>
    </row>
    <row r="50" ht="18.75" customHeight="1">
      <c r="A50" s="1"/>
      <c r="B50" s="1"/>
      <c r="C50" s="1"/>
      <c r="D50" s="1"/>
      <c r="E50" s="1"/>
      <c r="F50" s="1"/>
      <c r="G50" s="1"/>
      <c r="H50" s="1"/>
      <c r="I50" s="2"/>
      <c r="J50" s="1"/>
      <c r="K50" s="1"/>
      <c r="L50" s="1"/>
      <c r="M50" s="1"/>
      <c r="N50" s="52"/>
      <c r="O50" s="87"/>
      <c r="P50" s="88" t="s">
        <v>46</v>
      </c>
      <c r="S50" s="89"/>
      <c r="T50" s="54"/>
      <c r="U50" s="1"/>
    </row>
    <row r="51" ht="18.75" customHeight="1">
      <c r="A51" s="1"/>
      <c r="B51" s="74" t="s">
        <v>47</v>
      </c>
      <c r="C51" s="7"/>
      <c r="D51" s="90" t="str">
        <f>CONCATENATE(TEXT(SUM(K42:K49),"0.00"))</f>
        <v>1.48</v>
      </c>
      <c r="E51" s="5"/>
      <c r="F51" s="7"/>
      <c r="G51" s="1"/>
      <c r="H51" s="74" t="s">
        <v>48</v>
      </c>
      <c r="I51" s="5"/>
      <c r="J51" s="7"/>
      <c r="K51" s="90" t="str">
        <f>CONCATENATE(TEXT(SUM(L42:L49),"0.00"))</f>
        <v>0.37</v>
      </c>
      <c r="L51" s="7"/>
      <c r="M51" s="1"/>
      <c r="N51" s="52"/>
      <c r="O51" s="87"/>
      <c r="P51" s="91"/>
      <c r="Q51" s="91"/>
      <c r="R51" s="91"/>
      <c r="S51" s="89"/>
      <c r="T51" s="54"/>
      <c r="U51" s="1"/>
    </row>
    <row r="52" ht="18.75" customHeight="1">
      <c r="A52" s="1"/>
      <c r="B52" s="18"/>
      <c r="C52" s="20"/>
      <c r="D52" s="18"/>
      <c r="E52" s="19"/>
      <c r="F52" s="20"/>
      <c r="G52" s="1"/>
      <c r="H52" s="18"/>
      <c r="I52" s="19"/>
      <c r="J52" s="20"/>
      <c r="K52" s="18"/>
      <c r="L52" s="20"/>
      <c r="M52" s="1"/>
      <c r="N52" s="52"/>
      <c r="O52" s="87"/>
      <c r="P52" s="92">
        <f>IF(ISERR(R36/R34),0,R36/R34)</f>
        <v>0.3620823629</v>
      </c>
      <c r="S52" s="89"/>
      <c r="T52" s="54"/>
      <c r="U52" s="1"/>
    </row>
    <row r="53" ht="18.75" customHeight="1">
      <c r="A53" s="1"/>
      <c r="B53" s="1"/>
      <c r="C53" s="1"/>
      <c r="D53" s="1"/>
      <c r="E53" s="1"/>
      <c r="F53" s="1"/>
      <c r="G53" s="1"/>
      <c r="H53" s="1"/>
      <c r="I53" s="2"/>
      <c r="J53" s="1"/>
      <c r="K53" s="1"/>
      <c r="L53" s="1"/>
      <c r="M53" s="1"/>
      <c r="N53" s="52"/>
      <c r="O53" s="71"/>
      <c r="P53" s="72"/>
      <c r="Q53" s="72"/>
      <c r="R53" s="72"/>
      <c r="S53" s="73"/>
      <c r="T53" s="54"/>
      <c r="U53" s="1"/>
    </row>
    <row r="54" ht="18.75" customHeight="1">
      <c r="A54" s="1"/>
      <c r="B54" s="93" t="s">
        <v>49</v>
      </c>
      <c r="M54" s="1"/>
      <c r="N54" s="52"/>
      <c r="O54" s="53"/>
      <c r="P54" s="53"/>
      <c r="Q54" s="53"/>
      <c r="R54" s="53"/>
      <c r="S54" s="53"/>
      <c r="T54" s="54"/>
      <c r="U54" s="1"/>
    </row>
    <row r="55" ht="18.75" customHeight="1">
      <c r="A55" s="1"/>
      <c r="M55" s="1"/>
      <c r="N55" s="52"/>
      <c r="O55" s="94" t="s">
        <v>50</v>
      </c>
      <c r="P55" s="7"/>
      <c r="Q55" s="53"/>
      <c r="R55" s="95" t="s">
        <v>51</v>
      </c>
      <c r="T55" s="54"/>
      <c r="U55" s="1"/>
    </row>
    <row r="56" ht="18.75" customHeight="1">
      <c r="A56" s="1"/>
      <c r="B56" s="1"/>
      <c r="C56" s="1"/>
      <c r="D56" s="1"/>
      <c r="E56" s="1"/>
      <c r="F56" s="1"/>
      <c r="G56" s="1"/>
      <c r="H56" s="1"/>
      <c r="I56" s="2"/>
      <c r="J56" s="1"/>
      <c r="K56" s="1"/>
      <c r="L56" s="1"/>
      <c r="M56" s="1"/>
      <c r="N56" s="52"/>
      <c r="O56" s="11"/>
      <c r="P56" s="12"/>
      <c r="Q56" s="53"/>
      <c r="T56" s="54"/>
      <c r="U56" s="1"/>
    </row>
    <row r="57" ht="18.75" customHeight="1">
      <c r="A57" s="1"/>
      <c r="B57" s="96" t="s">
        <v>52</v>
      </c>
      <c r="C57" s="7"/>
      <c r="D57" s="97" t="s">
        <v>53</v>
      </c>
      <c r="E57" s="96" t="s">
        <v>54</v>
      </c>
      <c r="F57" s="5"/>
      <c r="G57" s="7"/>
      <c r="H57" s="97" t="s">
        <v>55</v>
      </c>
      <c r="I57" s="96" t="s">
        <v>56</v>
      </c>
      <c r="J57" s="7"/>
      <c r="K57" s="96" t="s">
        <v>57</v>
      </c>
      <c r="L57" s="7"/>
      <c r="M57" s="1"/>
      <c r="N57" s="52"/>
      <c r="O57" s="98">
        <f>IF(ISERR((R31-R35)/R35),0,(R31-R35)/R35)</f>
        <v>0.5676004891</v>
      </c>
      <c r="P57" s="20"/>
      <c r="Q57" s="53"/>
      <c r="R57" s="99">
        <f>IF(ISERR('Data for Graphs'!G3/SUM('Data for Graphs'!G3:'Data for Graphs'!G6)),0,'Data for Graphs'!G3/SUM('Data for Graphs'!G3:'Data for Graphs'!G6))</f>
        <v>0.137819731</v>
      </c>
      <c r="T57" s="54"/>
      <c r="U57" s="1"/>
    </row>
    <row r="58" ht="18.75" customHeight="1">
      <c r="A58" s="1"/>
      <c r="B58" s="18"/>
      <c r="C58" s="20"/>
      <c r="D58" s="28"/>
      <c r="E58" s="18"/>
      <c r="F58" s="19"/>
      <c r="G58" s="20"/>
      <c r="H58" s="28"/>
      <c r="I58" s="18"/>
      <c r="J58" s="20"/>
      <c r="K58" s="18"/>
      <c r="L58" s="20"/>
      <c r="M58" s="1"/>
      <c r="N58" s="52"/>
      <c r="O58" s="53"/>
      <c r="P58" s="53"/>
      <c r="Q58" s="53"/>
      <c r="R58" s="53"/>
      <c r="S58" s="53"/>
      <c r="T58" s="54"/>
      <c r="U58" s="1"/>
    </row>
    <row r="59" ht="18.75" customHeight="1">
      <c r="A59" s="1"/>
      <c r="B59" s="42">
        <v>1.0</v>
      </c>
      <c r="C59" s="40" t="s">
        <v>58</v>
      </c>
      <c r="D59" s="42">
        <v>2.5</v>
      </c>
      <c r="E59" s="100">
        <v>5.0</v>
      </c>
      <c r="F59" s="36"/>
      <c r="G59" s="37"/>
      <c r="H59" s="41">
        <v>5.0</v>
      </c>
      <c r="I59" s="101">
        <f t="shared" ref="I59:I67" si="11">IF((D59*E59)+H59&lt;&gt;0,(D59*E59)+H59,)</f>
        <v>17.5</v>
      </c>
      <c r="J59" s="37"/>
      <c r="K59" s="102">
        <f t="shared" ref="K59:K67" si="12">IF(ISERR(I59/$D$10),,IF(I59/$D$10=0,,I59/$D$10))</f>
        <v>4.375</v>
      </c>
      <c r="L59" s="37"/>
      <c r="M59" s="1"/>
      <c r="N59" s="52"/>
      <c r="O59" s="103" t="s">
        <v>59</v>
      </c>
      <c r="P59" s="7"/>
      <c r="Q59" s="53"/>
      <c r="R59" s="104" t="s">
        <v>60</v>
      </c>
      <c r="T59" s="54"/>
      <c r="U59" s="1"/>
    </row>
    <row r="60" ht="18.75" customHeight="1">
      <c r="A60" s="1"/>
      <c r="B60" s="42">
        <v>2.0</v>
      </c>
      <c r="C60" s="48"/>
      <c r="D60" s="50"/>
      <c r="E60" s="100">
        <v>0.0</v>
      </c>
      <c r="F60" s="36"/>
      <c r="G60" s="37"/>
      <c r="H60" s="41">
        <v>0.0</v>
      </c>
      <c r="I60" s="105" t="str">
        <f t="shared" si="11"/>
        <v/>
      </c>
      <c r="J60" s="37"/>
      <c r="K60" s="106" t="str">
        <f t="shared" si="12"/>
        <v/>
      </c>
      <c r="L60" s="37"/>
      <c r="M60" s="1"/>
      <c r="N60" s="52"/>
      <c r="O60" s="11"/>
      <c r="P60" s="12"/>
      <c r="Q60" s="53"/>
      <c r="T60" s="54"/>
      <c r="U60" s="1"/>
    </row>
    <row r="61" ht="18.75" customHeight="1">
      <c r="A61" s="1"/>
      <c r="B61" s="42">
        <v>3.0</v>
      </c>
      <c r="C61" s="48"/>
      <c r="D61" s="50"/>
      <c r="E61" s="100">
        <v>0.0</v>
      </c>
      <c r="F61" s="36"/>
      <c r="G61" s="37"/>
      <c r="H61" s="41">
        <v>0.0</v>
      </c>
      <c r="I61" s="105" t="str">
        <f t="shared" si="11"/>
        <v/>
      </c>
      <c r="J61" s="37"/>
      <c r="K61" s="106" t="str">
        <f t="shared" si="12"/>
        <v/>
      </c>
      <c r="L61" s="37"/>
      <c r="M61" s="1"/>
      <c r="N61" s="52"/>
      <c r="O61" s="98" t="str">
        <f>CONCATENATE(" ",TEXT(R36,"0.00"))</f>
        <v> 3.62</v>
      </c>
      <c r="P61" s="20"/>
      <c r="Q61" s="53"/>
      <c r="R61" s="107">
        <f>IF(ISERR(R35/R34),0,R35/R34)</f>
        <v>0.6379176371</v>
      </c>
      <c r="T61" s="54"/>
      <c r="U61" s="1"/>
    </row>
    <row r="62" ht="18.75" customHeight="1">
      <c r="A62" s="1"/>
      <c r="B62" s="42">
        <v>4.0</v>
      </c>
      <c r="C62" s="48"/>
      <c r="D62" s="50"/>
      <c r="E62" s="100">
        <v>0.0</v>
      </c>
      <c r="F62" s="36"/>
      <c r="G62" s="37"/>
      <c r="H62" s="41">
        <v>0.0</v>
      </c>
      <c r="I62" s="105" t="str">
        <f t="shared" si="11"/>
        <v/>
      </c>
      <c r="J62" s="37"/>
      <c r="K62" s="106" t="str">
        <f t="shared" si="12"/>
        <v/>
      </c>
      <c r="L62" s="37"/>
      <c r="M62" s="1"/>
      <c r="N62" s="52"/>
      <c r="O62" s="53"/>
      <c r="P62" s="53"/>
      <c r="Q62" s="53"/>
      <c r="R62" s="53"/>
      <c r="S62" s="53"/>
      <c r="T62" s="54"/>
      <c r="U62" s="1"/>
    </row>
    <row r="63" ht="18.75" customHeight="1">
      <c r="A63" s="1"/>
      <c r="B63" s="42">
        <v>5.0</v>
      </c>
      <c r="C63" s="48"/>
      <c r="D63" s="50"/>
      <c r="E63" s="100">
        <v>0.0</v>
      </c>
      <c r="F63" s="36"/>
      <c r="G63" s="37"/>
      <c r="H63" s="41">
        <v>0.0</v>
      </c>
      <c r="I63" s="105" t="str">
        <f t="shared" si="11"/>
        <v/>
      </c>
      <c r="J63" s="37"/>
      <c r="K63" s="106" t="str">
        <f t="shared" si="12"/>
        <v/>
      </c>
      <c r="L63" s="37"/>
      <c r="M63" s="1"/>
      <c r="N63" s="52"/>
      <c r="O63" s="108" t="s">
        <v>61</v>
      </c>
      <c r="P63" s="5"/>
      <c r="Q63" s="5"/>
      <c r="R63" s="109">
        <v>5.0</v>
      </c>
      <c r="S63" s="7"/>
      <c r="T63" s="54"/>
      <c r="U63" s="1"/>
    </row>
    <row r="64" ht="18.75" customHeight="1">
      <c r="A64" s="1"/>
      <c r="B64" s="42">
        <v>6.0</v>
      </c>
      <c r="C64" s="48"/>
      <c r="D64" s="50"/>
      <c r="E64" s="100">
        <v>0.0</v>
      </c>
      <c r="F64" s="36"/>
      <c r="G64" s="37"/>
      <c r="H64" s="41">
        <v>0.0</v>
      </c>
      <c r="I64" s="105" t="str">
        <f t="shared" si="11"/>
        <v/>
      </c>
      <c r="J64" s="37"/>
      <c r="K64" s="106" t="str">
        <f t="shared" si="12"/>
        <v/>
      </c>
      <c r="L64" s="37"/>
      <c r="M64" s="1"/>
      <c r="N64" s="52"/>
      <c r="O64" s="18"/>
      <c r="P64" s="19"/>
      <c r="Q64" s="19"/>
      <c r="R64" s="19"/>
      <c r="S64" s="20"/>
      <c r="T64" s="54"/>
      <c r="U64" s="1"/>
    </row>
    <row r="65" ht="18.75" customHeight="1">
      <c r="A65" s="1"/>
      <c r="B65" s="42">
        <v>7.0</v>
      </c>
      <c r="C65" s="48"/>
      <c r="D65" s="50"/>
      <c r="E65" s="100">
        <v>0.0</v>
      </c>
      <c r="F65" s="36"/>
      <c r="G65" s="37"/>
      <c r="H65" s="41">
        <v>0.0</v>
      </c>
      <c r="I65" s="105" t="str">
        <f t="shared" si="11"/>
        <v/>
      </c>
      <c r="J65" s="37"/>
      <c r="K65" s="106" t="str">
        <f t="shared" si="12"/>
        <v/>
      </c>
      <c r="L65" s="37"/>
      <c r="M65" s="1"/>
      <c r="N65" s="52"/>
      <c r="O65" s="53"/>
      <c r="P65" s="53"/>
      <c r="Q65" s="53"/>
      <c r="R65" s="53"/>
      <c r="S65" s="53"/>
      <c r="T65" s="54"/>
      <c r="U65" s="1"/>
    </row>
    <row r="66" ht="18.75" customHeight="1">
      <c r="A66" s="1"/>
      <c r="B66" s="42">
        <v>8.0</v>
      </c>
      <c r="C66" s="48"/>
      <c r="D66" s="50"/>
      <c r="E66" s="100">
        <v>0.0</v>
      </c>
      <c r="F66" s="36"/>
      <c r="G66" s="37"/>
      <c r="H66" s="41">
        <v>0.0</v>
      </c>
      <c r="I66" s="105" t="str">
        <f t="shared" si="11"/>
        <v/>
      </c>
      <c r="J66" s="37"/>
      <c r="K66" s="106" t="str">
        <f t="shared" si="12"/>
        <v/>
      </c>
      <c r="L66" s="37"/>
      <c r="M66" s="1"/>
      <c r="N66" s="52"/>
      <c r="O66" s="58"/>
      <c r="P66" s="59"/>
      <c r="Q66" s="59"/>
      <c r="R66" s="59"/>
      <c r="S66" s="60"/>
      <c r="T66" s="54"/>
      <c r="U66" s="1"/>
    </row>
    <row r="67" ht="18.75" customHeight="1">
      <c r="A67" s="1"/>
      <c r="B67" s="42">
        <v>9.0</v>
      </c>
      <c r="C67" s="48"/>
      <c r="D67" s="50"/>
      <c r="E67" s="100">
        <v>0.0</v>
      </c>
      <c r="F67" s="36"/>
      <c r="G67" s="37"/>
      <c r="H67" s="41">
        <v>0.0</v>
      </c>
      <c r="I67" s="105" t="str">
        <f t="shared" si="11"/>
        <v/>
      </c>
      <c r="J67" s="37"/>
      <c r="K67" s="106" t="str">
        <f t="shared" si="12"/>
        <v/>
      </c>
      <c r="L67" s="37"/>
      <c r="M67" s="1"/>
      <c r="N67" s="52"/>
      <c r="O67" s="62"/>
      <c r="P67" s="63" t="s">
        <v>62</v>
      </c>
      <c r="Q67" s="37"/>
      <c r="R67" s="110">
        <f>R63*R31</f>
        <v>50</v>
      </c>
      <c r="S67" s="65"/>
      <c r="T67" s="54"/>
      <c r="U67" s="1"/>
    </row>
    <row r="68" ht="18.75" customHeight="1">
      <c r="A68" s="1"/>
      <c r="B68" s="1"/>
      <c r="C68" s="1"/>
      <c r="D68" s="1"/>
      <c r="E68" s="1"/>
      <c r="H68" s="1"/>
      <c r="I68" s="2"/>
      <c r="K68" s="1"/>
      <c r="M68" s="1"/>
      <c r="N68" s="52"/>
      <c r="O68" s="62"/>
      <c r="P68" s="63" t="s">
        <v>63</v>
      </c>
      <c r="Q68" s="37"/>
      <c r="R68" s="110">
        <f>R63*P10</f>
        <v>31.89588186</v>
      </c>
      <c r="S68" s="65"/>
      <c r="T68" s="54"/>
      <c r="U68" s="1"/>
    </row>
    <row r="69" ht="18.75" customHeight="1">
      <c r="A69" s="1"/>
      <c r="B69" s="96" t="s">
        <v>64</v>
      </c>
      <c r="C69" s="7"/>
      <c r="D69" s="111" t="str">
        <f>CONCATENATE(TEXT(SUM(I59:I67),"0.00"))</f>
        <v>17.50</v>
      </c>
      <c r="E69" s="5"/>
      <c r="F69" s="7"/>
      <c r="G69" s="1"/>
      <c r="H69" s="96" t="s">
        <v>65</v>
      </c>
      <c r="I69" s="5"/>
      <c r="J69" s="7"/>
      <c r="K69" s="111" t="str">
        <f>CONCATENATE(TEXT(SUM(K59:K67),"0.00"))</f>
        <v>4.38</v>
      </c>
      <c r="L69" s="7"/>
      <c r="M69" s="1"/>
      <c r="N69" s="52"/>
      <c r="O69" s="62"/>
      <c r="P69" s="112" t="s">
        <v>38</v>
      </c>
      <c r="Q69" s="37"/>
      <c r="R69" s="110">
        <f>R67-R68</f>
        <v>18.10411814</v>
      </c>
      <c r="S69" s="65"/>
      <c r="T69" s="54"/>
      <c r="U69" s="1"/>
    </row>
    <row r="70" ht="18.75" customHeight="1">
      <c r="A70" s="1"/>
      <c r="B70" s="18"/>
      <c r="C70" s="20"/>
      <c r="D70" s="18"/>
      <c r="E70" s="19"/>
      <c r="F70" s="20"/>
      <c r="G70" s="1"/>
      <c r="H70" s="18"/>
      <c r="I70" s="19"/>
      <c r="J70" s="20"/>
      <c r="K70" s="18"/>
      <c r="L70" s="20"/>
      <c r="M70" s="1"/>
      <c r="N70" s="52"/>
      <c r="O70" s="71"/>
      <c r="P70" s="72"/>
      <c r="Q70" s="72"/>
      <c r="R70" s="72"/>
      <c r="S70" s="73"/>
      <c r="T70" s="54"/>
      <c r="U70" s="1"/>
    </row>
    <row r="71" ht="18.75" customHeight="1">
      <c r="A71" s="1"/>
      <c r="B71" s="1"/>
      <c r="C71" s="1"/>
      <c r="D71" s="1"/>
      <c r="E71" s="1"/>
      <c r="F71" s="1"/>
      <c r="G71" s="1"/>
      <c r="H71" s="1"/>
      <c r="I71" s="2"/>
      <c r="J71" s="1"/>
      <c r="K71" s="1"/>
      <c r="L71" s="1"/>
      <c r="M71" s="1"/>
      <c r="N71" s="52"/>
      <c r="O71" s="53"/>
      <c r="P71" s="53"/>
      <c r="Q71" s="53"/>
      <c r="R71" s="53"/>
      <c r="S71" s="53"/>
      <c r="T71" s="54"/>
      <c r="U71" s="1"/>
    </row>
    <row r="72" ht="18.75" customHeight="1">
      <c r="A72" s="1"/>
      <c r="B72" s="113" t="s">
        <v>66</v>
      </c>
      <c r="M72" s="1"/>
      <c r="N72" s="52"/>
      <c r="O72" s="114"/>
      <c r="P72" s="5"/>
      <c r="Q72" s="5"/>
      <c r="R72" s="5"/>
      <c r="S72" s="7"/>
      <c r="T72" s="54"/>
      <c r="U72" s="1"/>
    </row>
    <row r="73" ht="18.75" customHeight="1">
      <c r="A73" s="1"/>
      <c r="M73" s="1"/>
      <c r="N73" s="52"/>
      <c r="O73" s="11"/>
      <c r="S73" s="12"/>
      <c r="T73" s="54"/>
      <c r="U73" s="1"/>
    </row>
    <row r="74" ht="18.75" customHeight="1">
      <c r="A74" s="1"/>
      <c r="B74" s="1"/>
      <c r="C74" s="1"/>
      <c r="D74" s="1"/>
      <c r="E74" s="1"/>
      <c r="F74" s="1"/>
      <c r="G74" s="1"/>
      <c r="H74" s="1"/>
      <c r="I74" s="2"/>
      <c r="J74" s="1"/>
      <c r="K74" s="1"/>
      <c r="L74" s="1"/>
      <c r="M74" s="1"/>
      <c r="N74" s="52"/>
      <c r="O74" s="11"/>
      <c r="S74" s="12"/>
      <c r="T74" s="54"/>
      <c r="U74" s="1"/>
    </row>
    <row r="75" ht="18.75" customHeight="1">
      <c r="A75" s="1"/>
      <c r="B75" s="115" t="s">
        <v>52</v>
      </c>
      <c r="C75" s="7"/>
      <c r="D75" s="116" t="s">
        <v>67</v>
      </c>
      <c r="E75" s="115" t="s">
        <v>68</v>
      </c>
      <c r="F75" s="5"/>
      <c r="G75" s="7"/>
      <c r="H75" s="116" t="s">
        <v>16</v>
      </c>
      <c r="I75" s="115" t="s">
        <v>17</v>
      </c>
      <c r="J75" s="7"/>
      <c r="K75" s="115" t="s">
        <v>18</v>
      </c>
      <c r="L75" s="117" t="s">
        <v>19</v>
      </c>
      <c r="M75" s="1"/>
      <c r="N75" s="52"/>
      <c r="O75" s="11"/>
      <c r="S75" s="12"/>
      <c r="T75" s="54"/>
      <c r="U75" s="1"/>
    </row>
    <row r="76" ht="18.75" customHeight="1">
      <c r="A76" s="1"/>
      <c r="B76" s="18"/>
      <c r="C76" s="20"/>
      <c r="D76" s="28"/>
      <c r="E76" s="18"/>
      <c r="F76" s="19"/>
      <c r="G76" s="20"/>
      <c r="H76" s="28"/>
      <c r="I76" s="18"/>
      <c r="J76" s="20"/>
      <c r="K76" s="18"/>
      <c r="L76" s="20"/>
      <c r="M76" s="1"/>
      <c r="N76" s="52"/>
      <c r="O76" s="11"/>
      <c r="S76" s="12"/>
      <c r="T76" s="54"/>
      <c r="U76" s="1"/>
    </row>
    <row r="77" ht="18.75" customHeight="1">
      <c r="A77" s="1"/>
      <c r="B77" s="42">
        <v>1.0</v>
      </c>
      <c r="C77" s="40" t="s">
        <v>69</v>
      </c>
      <c r="D77" s="41">
        <v>1.0</v>
      </c>
      <c r="E77" s="42">
        <v>10.0</v>
      </c>
      <c r="F77" s="118" t="s">
        <v>70</v>
      </c>
      <c r="H77" s="119">
        <f t="shared" ref="H77:H86" si="13">IF(ISERR(D77/E77),,D77/E77)</f>
        <v>0.1</v>
      </c>
      <c r="I77" s="120">
        <v>2.0</v>
      </c>
      <c r="J77" s="121" t="s">
        <v>70</v>
      </c>
      <c r="K77" s="122">
        <f t="shared" ref="K77:K86" si="14">IF(H77*I77=0,,H77*I77)</f>
        <v>0.2</v>
      </c>
      <c r="L77" s="123">
        <f t="shared" ref="L77:L86" si="15">IF(ISERR(K77/$D$10),,IF(K77/$D$10=0,,K77/$D$10))</f>
        <v>0.05</v>
      </c>
      <c r="M77" s="1"/>
      <c r="N77" s="52"/>
      <c r="O77" s="18"/>
      <c r="P77" s="19"/>
      <c r="Q77" s="19"/>
      <c r="R77" s="19"/>
      <c r="S77" s="20"/>
      <c r="T77" s="54"/>
      <c r="U77" s="1"/>
    </row>
    <row r="78" ht="18.75" customHeight="1">
      <c r="A78" s="1"/>
      <c r="B78" s="42">
        <v>2.0</v>
      </c>
      <c r="C78" s="40" t="s">
        <v>25</v>
      </c>
      <c r="D78" s="41">
        <v>0.5</v>
      </c>
      <c r="E78" s="43">
        <v>1.0</v>
      </c>
      <c r="F78" s="43" t="s">
        <v>71</v>
      </c>
      <c r="G78" s="37"/>
      <c r="H78" s="119">
        <f t="shared" si="13"/>
        <v>0.5</v>
      </c>
      <c r="I78" s="120">
        <v>5.0</v>
      </c>
      <c r="J78" s="121" t="s">
        <v>71</v>
      </c>
      <c r="K78" s="122">
        <f t="shared" si="14"/>
        <v>2.5</v>
      </c>
      <c r="L78" s="123">
        <f t="shared" si="15"/>
        <v>0.625</v>
      </c>
      <c r="M78" s="1"/>
      <c r="N78" s="53"/>
      <c r="O78" s="53"/>
      <c r="P78" s="53"/>
      <c r="Q78" s="53"/>
      <c r="R78" s="53"/>
      <c r="S78" s="53"/>
      <c r="T78" s="54"/>
      <c r="U78" s="1"/>
    </row>
    <row r="79" ht="18.75" customHeight="1">
      <c r="A79" s="1"/>
      <c r="B79" s="42">
        <v>3.0</v>
      </c>
      <c r="C79" s="40" t="s">
        <v>72</v>
      </c>
      <c r="D79" s="41">
        <v>0.16</v>
      </c>
      <c r="E79" s="43">
        <v>1.0</v>
      </c>
      <c r="F79" s="43" t="s">
        <v>73</v>
      </c>
      <c r="G79" s="37"/>
      <c r="H79" s="119">
        <f t="shared" si="13"/>
        <v>0.16</v>
      </c>
      <c r="I79" s="120">
        <v>2.0</v>
      </c>
      <c r="J79" s="121" t="s">
        <v>73</v>
      </c>
      <c r="K79" s="122">
        <f t="shared" si="14"/>
        <v>0.32</v>
      </c>
      <c r="L79" s="123">
        <f t="shared" si="15"/>
        <v>0.08</v>
      </c>
      <c r="M79" s="1"/>
      <c r="N79" s="52"/>
      <c r="O79" s="124" t="s">
        <v>74</v>
      </c>
      <c r="P79" s="36"/>
      <c r="Q79" s="36"/>
      <c r="R79" s="125">
        <v>3.0</v>
      </c>
      <c r="S79" s="37"/>
      <c r="T79" s="54"/>
      <c r="U79" s="1"/>
    </row>
    <row r="80" ht="18.75" customHeight="1">
      <c r="A80" s="1"/>
      <c r="B80" s="42">
        <v>4.0</v>
      </c>
      <c r="C80" s="48"/>
      <c r="D80" s="41">
        <v>0.0</v>
      </c>
      <c r="E80" s="49"/>
      <c r="F80" s="49"/>
      <c r="G80" s="37"/>
      <c r="H80" s="126" t="str">
        <f t="shared" si="13"/>
        <v/>
      </c>
      <c r="I80" s="127"/>
      <c r="J80" s="128"/>
      <c r="K80" s="129" t="str">
        <f t="shared" si="14"/>
        <v/>
      </c>
      <c r="L80" s="130" t="str">
        <f t="shared" si="15"/>
        <v/>
      </c>
      <c r="M80" s="1"/>
      <c r="N80" s="52"/>
      <c r="O80" s="131" t="s">
        <v>75</v>
      </c>
      <c r="P80" s="36"/>
      <c r="Q80" s="36"/>
      <c r="R80" s="132">
        <f>IF(ISERR(R79/R36),0,R79/R36)</f>
        <v>0.8285407707</v>
      </c>
      <c r="S80" s="37"/>
      <c r="T80" s="54"/>
      <c r="U80" s="1"/>
    </row>
    <row r="81" ht="18.75" customHeight="1">
      <c r="A81" s="1"/>
      <c r="B81" s="42">
        <v>5.0</v>
      </c>
      <c r="D81" s="41">
        <v>0.0</v>
      </c>
      <c r="E81" s="49"/>
      <c r="F81" s="49"/>
      <c r="G81" s="37"/>
      <c r="H81" s="126" t="str">
        <f t="shared" si="13"/>
        <v/>
      </c>
      <c r="I81" s="127"/>
      <c r="J81" s="128"/>
      <c r="K81" s="129" t="str">
        <f t="shared" si="14"/>
        <v/>
      </c>
      <c r="L81" s="130" t="str">
        <f t="shared" si="15"/>
        <v/>
      </c>
      <c r="M81" s="1"/>
      <c r="N81" s="52"/>
      <c r="O81" s="133"/>
      <c r="P81" s="133"/>
      <c r="Q81" s="133"/>
      <c r="R81" s="134"/>
      <c r="S81" s="134"/>
      <c r="T81" s="54"/>
      <c r="U81" s="1"/>
    </row>
    <row r="82" ht="18.75" customHeight="1">
      <c r="A82" s="1"/>
      <c r="B82" s="42">
        <v>6.0</v>
      </c>
      <c r="C82" s="48"/>
      <c r="D82" s="41">
        <v>0.0</v>
      </c>
      <c r="E82" s="49"/>
      <c r="F82" s="49"/>
      <c r="G82" s="37"/>
      <c r="H82" s="126" t="str">
        <f t="shared" si="13"/>
        <v/>
      </c>
      <c r="I82" s="127"/>
      <c r="J82" s="128"/>
      <c r="K82" s="129" t="str">
        <f t="shared" si="14"/>
        <v/>
      </c>
      <c r="L82" s="130" t="str">
        <f t="shared" si="15"/>
        <v/>
      </c>
      <c r="M82" s="1"/>
      <c r="N82" s="52"/>
      <c r="O82" s="135" t="s">
        <v>76</v>
      </c>
      <c r="P82" s="36"/>
      <c r="Q82" s="36"/>
      <c r="R82" s="136">
        <v>0.05</v>
      </c>
      <c r="S82" s="37"/>
      <c r="T82" s="54"/>
      <c r="U82" s="1"/>
    </row>
    <row r="83" ht="18.75" customHeight="1">
      <c r="A83" s="1"/>
      <c r="B83" s="42">
        <v>7.0</v>
      </c>
      <c r="D83" s="41">
        <v>0.0</v>
      </c>
      <c r="E83" s="49"/>
      <c r="F83" s="49"/>
      <c r="G83" s="37"/>
      <c r="H83" s="126" t="str">
        <f t="shared" si="13"/>
        <v/>
      </c>
      <c r="I83" s="127"/>
      <c r="J83" s="128"/>
      <c r="K83" s="129" t="str">
        <f t="shared" si="14"/>
        <v/>
      </c>
      <c r="L83" s="130" t="str">
        <f t="shared" si="15"/>
        <v/>
      </c>
      <c r="M83" s="1"/>
      <c r="N83" s="52"/>
      <c r="O83" s="53"/>
      <c r="P83" s="53"/>
      <c r="Q83" s="53"/>
      <c r="R83" s="53"/>
      <c r="S83" s="53"/>
      <c r="T83" s="54"/>
      <c r="U83" s="1"/>
    </row>
    <row r="84" ht="18.75" customHeight="1">
      <c r="A84" s="1"/>
      <c r="B84" s="42">
        <v>8.0</v>
      </c>
      <c r="C84" s="48"/>
      <c r="D84" s="41">
        <v>0.0</v>
      </c>
      <c r="E84" s="49"/>
      <c r="F84" s="49"/>
      <c r="G84" s="37"/>
      <c r="H84" s="126" t="str">
        <f t="shared" si="13"/>
        <v/>
      </c>
      <c r="I84" s="127"/>
      <c r="J84" s="128"/>
      <c r="K84" s="129" t="str">
        <f t="shared" si="14"/>
        <v/>
      </c>
      <c r="L84" s="130" t="str">
        <f t="shared" si="15"/>
        <v/>
      </c>
      <c r="M84" s="1"/>
      <c r="N84" s="52"/>
      <c r="O84" s="58"/>
      <c r="P84" s="59"/>
      <c r="Q84" s="59"/>
      <c r="R84" s="59"/>
      <c r="S84" s="60"/>
      <c r="T84" s="54"/>
      <c r="U84" s="1"/>
    </row>
    <row r="85" ht="18.75" customHeight="1">
      <c r="A85" s="1"/>
      <c r="B85" s="42">
        <v>9.0</v>
      </c>
      <c r="D85" s="41">
        <v>0.0</v>
      </c>
      <c r="E85" s="49"/>
      <c r="F85" s="49"/>
      <c r="G85" s="37"/>
      <c r="H85" s="126" t="str">
        <f t="shared" si="13"/>
        <v/>
      </c>
      <c r="I85" s="127"/>
      <c r="J85" s="128"/>
      <c r="K85" s="129" t="str">
        <f t="shared" si="14"/>
        <v/>
      </c>
      <c r="L85" s="130" t="str">
        <f t="shared" si="15"/>
        <v/>
      </c>
      <c r="M85" s="1"/>
      <c r="N85" s="52"/>
      <c r="O85" s="62"/>
      <c r="P85" s="63" t="s">
        <v>36</v>
      </c>
      <c r="Q85" s="37"/>
      <c r="R85" s="110">
        <f>R31*(1-R82)</f>
        <v>9.5</v>
      </c>
      <c r="S85" s="65"/>
      <c r="T85" s="54"/>
      <c r="U85" s="1"/>
    </row>
    <row r="86" ht="18.75" customHeight="1">
      <c r="A86" s="1"/>
      <c r="B86" s="42">
        <v>10.0</v>
      </c>
      <c r="C86" s="48"/>
      <c r="D86" s="41">
        <v>0.0</v>
      </c>
      <c r="E86" s="49"/>
      <c r="F86" s="49"/>
      <c r="G86" s="37"/>
      <c r="H86" s="126" t="str">
        <f t="shared" si="13"/>
        <v/>
      </c>
      <c r="I86" s="127"/>
      <c r="J86" s="128"/>
      <c r="K86" s="129" t="str">
        <f t="shared" si="14"/>
        <v/>
      </c>
      <c r="L86" s="130" t="str">
        <f t="shared" si="15"/>
        <v/>
      </c>
      <c r="M86" s="1"/>
      <c r="N86" s="52"/>
      <c r="O86" s="62"/>
      <c r="P86" s="63" t="s">
        <v>77</v>
      </c>
      <c r="Q86" s="37"/>
      <c r="R86" s="110">
        <f>P10</f>
        <v>6.379176371</v>
      </c>
      <c r="S86" s="65"/>
      <c r="T86" s="54"/>
      <c r="U86" s="1"/>
    </row>
    <row r="87" ht="18.75" customHeight="1">
      <c r="A87" s="1"/>
      <c r="B87" s="1"/>
      <c r="C87" s="1"/>
      <c r="D87" s="1"/>
      <c r="E87" s="1"/>
      <c r="F87" s="1"/>
      <c r="H87" s="1"/>
      <c r="I87" s="2"/>
      <c r="J87" s="1"/>
      <c r="K87" s="1"/>
      <c r="L87" s="1"/>
      <c r="M87" s="1"/>
      <c r="N87" s="52"/>
      <c r="O87" s="62"/>
      <c r="P87" s="112" t="s">
        <v>38</v>
      </c>
      <c r="Q87" s="37"/>
      <c r="R87" s="110">
        <f>R85-R86</f>
        <v>3.120823629</v>
      </c>
      <c r="S87" s="65"/>
      <c r="T87" s="54"/>
      <c r="U87" s="1"/>
    </row>
    <row r="88" ht="18.75" customHeight="1">
      <c r="A88" s="1"/>
      <c r="B88" s="115" t="s">
        <v>78</v>
      </c>
      <c r="C88" s="7"/>
      <c r="D88" s="137" t="str">
        <f>CONCATENATE(TEXT(SUM(K77:K86),"0.00"))</f>
        <v>3.02</v>
      </c>
      <c r="E88" s="5"/>
      <c r="F88" s="7"/>
      <c r="G88" s="1"/>
      <c r="H88" s="115" t="s">
        <v>79</v>
      </c>
      <c r="I88" s="5"/>
      <c r="J88" s="7"/>
      <c r="K88" s="137" t="str">
        <f>CONCATENATE(TEXT(SUM(L77:L86),"0.00"))</f>
        <v>0.76</v>
      </c>
      <c r="L88" s="7"/>
      <c r="M88" s="1"/>
      <c r="N88" s="52"/>
      <c r="O88" s="71"/>
      <c r="P88" s="72"/>
      <c r="Q88" s="72"/>
      <c r="R88" s="72"/>
      <c r="S88" s="73"/>
      <c r="T88" s="54"/>
      <c r="U88" s="1"/>
    </row>
    <row r="89" ht="18.75" customHeight="1">
      <c r="A89" s="1"/>
      <c r="B89" s="18"/>
      <c r="C89" s="20"/>
      <c r="D89" s="18"/>
      <c r="E89" s="19"/>
      <c r="F89" s="20"/>
      <c r="G89" s="1"/>
      <c r="H89" s="18"/>
      <c r="I89" s="19"/>
      <c r="J89" s="20"/>
      <c r="K89" s="18"/>
      <c r="L89" s="20"/>
      <c r="M89" s="1"/>
      <c r="N89" s="138"/>
      <c r="O89" s="139"/>
      <c r="P89" s="139"/>
      <c r="Q89" s="139"/>
      <c r="R89" s="139"/>
      <c r="S89" s="139"/>
      <c r="T89" s="140"/>
      <c r="U89" s="1"/>
    </row>
    <row r="90" ht="37.5" customHeight="1">
      <c r="A90" s="1"/>
      <c r="B90" s="1"/>
      <c r="C90" s="1"/>
      <c r="D90" s="1"/>
      <c r="E90" s="1"/>
      <c r="F90" s="1"/>
      <c r="G90" s="1"/>
      <c r="H90" s="1"/>
      <c r="I90" s="2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</sheetData>
  <mergeCells count="155">
    <mergeCell ref="E31:F31"/>
    <mergeCell ref="O31:Q31"/>
    <mergeCell ref="R31:S31"/>
    <mergeCell ref="E32:F32"/>
    <mergeCell ref="D34:F35"/>
    <mergeCell ref="H34:J35"/>
    <mergeCell ref="K34:L35"/>
    <mergeCell ref="P34:Q34"/>
    <mergeCell ref="P36:Q36"/>
    <mergeCell ref="B37:L38"/>
    <mergeCell ref="B6:C7"/>
    <mergeCell ref="B8:C9"/>
    <mergeCell ref="B16:C17"/>
    <mergeCell ref="D16:D17"/>
    <mergeCell ref="P6:R6"/>
    <mergeCell ref="P8:R8"/>
    <mergeCell ref="O13:S13"/>
    <mergeCell ref="B2:D4"/>
    <mergeCell ref="F2:G4"/>
    <mergeCell ref="H2:L4"/>
    <mergeCell ref="P4:R4"/>
    <mergeCell ref="D6:D7"/>
    <mergeCell ref="F6:L11"/>
    <mergeCell ref="D8:D9"/>
    <mergeCell ref="P10:R10"/>
    <mergeCell ref="B10:C11"/>
    <mergeCell ref="D10:D11"/>
    <mergeCell ref="B13:L14"/>
    <mergeCell ref="H16:H17"/>
    <mergeCell ref="I16:J17"/>
    <mergeCell ref="K16:K17"/>
    <mergeCell ref="L16:L17"/>
    <mergeCell ref="E16:G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B34:C35"/>
    <mergeCell ref="B40:C41"/>
    <mergeCell ref="D40:D41"/>
    <mergeCell ref="H40:H41"/>
    <mergeCell ref="I40:J41"/>
    <mergeCell ref="K40:K41"/>
    <mergeCell ref="L40:L41"/>
    <mergeCell ref="I66:J66"/>
    <mergeCell ref="I67:J67"/>
    <mergeCell ref="I62:J62"/>
    <mergeCell ref="I63:J63"/>
    <mergeCell ref="I64:J64"/>
    <mergeCell ref="K64:L64"/>
    <mergeCell ref="I65:J65"/>
    <mergeCell ref="K65:L65"/>
    <mergeCell ref="K66:L66"/>
    <mergeCell ref="K67:L67"/>
    <mergeCell ref="E60:G60"/>
    <mergeCell ref="E61:G61"/>
    <mergeCell ref="I61:J61"/>
    <mergeCell ref="K61:L61"/>
    <mergeCell ref="E62:G62"/>
    <mergeCell ref="K62:L62"/>
    <mergeCell ref="K63:L63"/>
    <mergeCell ref="E63:G63"/>
    <mergeCell ref="E64:G64"/>
    <mergeCell ref="E65:G65"/>
    <mergeCell ref="E66:G66"/>
    <mergeCell ref="E67:G67"/>
    <mergeCell ref="I68:J68"/>
    <mergeCell ref="K68:L68"/>
    <mergeCell ref="D75:D76"/>
    <mergeCell ref="E75:G76"/>
    <mergeCell ref="K75:K76"/>
    <mergeCell ref="L75:L76"/>
    <mergeCell ref="E68:G68"/>
    <mergeCell ref="B69:C70"/>
    <mergeCell ref="D69:F70"/>
    <mergeCell ref="H69:J70"/>
    <mergeCell ref="K69:L70"/>
    <mergeCell ref="B72:L73"/>
    <mergeCell ref="B75:C76"/>
    <mergeCell ref="F82:G82"/>
    <mergeCell ref="F83:G83"/>
    <mergeCell ref="F84:G84"/>
    <mergeCell ref="F85:G85"/>
    <mergeCell ref="F86:G86"/>
    <mergeCell ref="F87:G87"/>
    <mergeCell ref="H75:H76"/>
    <mergeCell ref="I75:J76"/>
    <mergeCell ref="F77:G77"/>
    <mergeCell ref="F78:G78"/>
    <mergeCell ref="F79:G79"/>
    <mergeCell ref="F80:G80"/>
    <mergeCell ref="F81:G81"/>
    <mergeCell ref="E40:G41"/>
    <mergeCell ref="E42:F42"/>
    <mergeCell ref="E43:F43"/>
    <mergeCell ref="E44:F44"/>
    <mergeCell ref="E45:F45"/>
    <mergeCell ref="E46:F46"/>
    <mergeCell ref="E47:F47"/>
    <mergeCell ref="E48:F48"/>
    <mergeCell ref="E49:F49"/>
    <mergeCell ref="P50:R50"/>
    <mergeCell ref="B51:C52"/>
    <mergeCell ref="D51:F52"/>
    <mergeCell ref="K51:L52"/>
    <mergeCell ref="P52:R52"/>
    <mergeCell ref="H51:J52"/>
    <mergeCell ref="B54:L55"/>
    <mergeCell ref="R55:S56"/>
    <mergeCell ref="B57:C58"/>
    <mergeCell ref="D57:D58"/>
    <mergeCell ref="E57:G58"/>
    <mergeCell ref="K57:L58"/>
    <mergeCell ref="R57:S57"/>
    <mergeCell ref="H57:H58"/>
    <mergeCell ref="I57:J58"/>
    <mergeCell ref="E59:G59"/>
    <mergeCell ref="I59:J59"/>
    <mergeCell ref="K59:L59"/>
    <mergeCell ref="I60:J60"/>
    <mergeCell ref="K60:L60"/>
    <mergeCell ref="O55:P56"/>
    <mergeCell ref="O57:P57"/>
    <mergeCell ref="O59:P60"/>
    <mergeCell ref="R59:S60"/>
    <mergeCell ref="O61:P61"/>
    <mergeCell ref="R61:S61"/>
    <mergeCell ref="R63:S64"/>
    <mergeCell ref="O63:Q64"/>
    <mergeCell ref="P67:Q67"/>
    <mergeCell ref="P68:Q68"/>
    <mergeCell ref="P69:Q69"/>
    <mergeCell ref="O72:S77"/>
    <mergeCell ref="O79:Q79"/>
    <mergeCell ref="R79:S79"/>
    <mergeCell ref="B88:C89"/>
    <mergeCell ref="D88:F89"/>
    <mergeCell ref="H88:J89"/>
    <mergeCell ref="K88:L89"/>
    <mergeCell ref="O80:Q80"/>
    <mergeCell ref="R80:S80"/>
    <mergeCell ref="O82:Q82"/>
    <mergeCell ref="R82:S82"/>
    <mergeCell ref="P85:Q85"/>
    <mergeCell ref="P86:Q86"/>
    <mergeCell ref="P87:Q87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13"/>
    <col customWidth="1" min="2" max="2" width="25.5"/>
    <col customWidth="1" min="5" max="5" width="5.13"/>
    <col customWidth="1" min="6" max="7" width="17.0"/>
    <col customWidth="1" min="8" max="8" width="5.13"/>
    <col customWidth="1" min="11" max="11" width="5.13"/>
  </cols>
  <sheetData>
    <row r="1" ht="18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ht="18.75" customHeight="1">
      <c r="A2" s="141"/>
      <c r="B2" s="142" t="s">
        <v>80</v>
      </c>
      <c r="C2" s="36"/>
      <c r="D2" s="37"/>
      <c r="E2" s="141"/>
      <c r="F2" s="142" t="s">
        <v>81</v>
      </c>
      <c r="G2" s="37"/>
      <c r="H2" s="141"/>
      <c r="I2" s="142" t="s">
        <v>82</v>
      </c>
      <c r="J2" s="37"/>
      <c r="K2" s="141"/>
    </row>
    <row r="3" ht="18.75" customHeight="1">
      <c r="A3" s="141"/>
      <c r="B3" s="143" t="str">
        <f>CONCATENATE("Production Cost (",D3,")")</f>
        <v>Production Cost (63.8%)</v>
      </c>
      <c r="C3" s="144">
        <f>'Recipe Cost'!R35</f>
        <v>6.379176371</v>
      </c>
      <c r="D3" s="145" t="str">
        <f>TEXT('Recipe Cost'!R35/'Recipe Cost'!R34,"0.0%")</f>
        <v>63.8%</v>
      </c>
      <c r="E3" s="141"/>
      <c r="F3" s="146" t="str">
        <f t="array" ref="F3:F6">'Recipe Cost'!P16:'Recipe Cost'!P19</f>
        <v>Ingredients</v>
      </c>
      <c r="G3" s="147">
        <f t="array" ref="G3:G6">'Recipe Cost'!Q16:'Recipe Cost'!Q19</f>
        <v>3.516705485</v>
      </c>
      <c r="H3" s="141"/>
      <c r="I3" s="148" t="s">
        <v>83</v>
      </c>
      <c r="J3" s="148" t="s">
        <v>84</v>
      </c>
      <c r="K3" s="141"/>
    </row>
    <row r="4" ht="18.75" customHeight="1">
      <c r="A4" s="141"/>
      <c r="B4" s="143" t="str">
        <f>CONCATENATE("Profit (",D4,")")</f>
        <v>Profit (36.2%)</v>
      </c>
      <c r="C4" s="144">
        <f>'Recipe Cost'!R36</f>
        <v>3.620823629</v>
      </c>
      <c r="D4" s="145" t="str">
        <f>TEXT('Recipe Cost'!R36/'Recipe Cost'!R34,"0.0%")</f>
        <v>36.2%</v>
      </c>
      <c r="E4" s="141"/>
      <c r="F4" s="146" t="s">
        <v>21</v>
      </c>
      <c r="G4" s="147">
        <v>1.48</v>
      </c>
      <c r="H4" s="141"/>
      <c r="I4" s="149">
        <v>0.0</v>
      </c>
      <c r="J4" s="150">
        <v>0.0</v>
      </c>
      <c r="K4" s="141"/>
    </row>
    <row r="5" ht="18.75" customHeight="1">
      <c r="A5" s="141"/>
      <c r="B5" s="141"/>
      <c r="C5" s="141"/>
      <c r="D5" s="141"/>
      <c r="E5" s="141"/>
      <c r="F5" s="146" t="s">
        <v>24</v>
      </c>
      <c r="G5" s="147">
        <v>17.5</v>
      </c>
      <c r="H5" s="141"/>
      <c r="I5" s="151">
        <f>I6*0.5</f>
        <v>2.5</v>
      </c>
      <c r="J5" s="147">
        <f>'Recipe Cost'!$O$61*I5</f>
        <v>9.05</v>
      </c>
      <c r="K5" s="141"/>
    </row>
    <row r="6" ht="18.75" customHeight="1">
      <c r="A6" s="141"/>
      <c r="B6" s="141"/>
      <c r="C6" s="141"/>
      <c r="D6" s="141"/>
      <c r="E6" s="141"/>
      <c r="F6" s="146" t="s">
        <v>27</v>
      </c>
      <c r="G6" s="147">
        <v>3.02</v>
      </c>
      <c r="H6" s="141"/>
      <c r="I6" s="151">
        <f>'Recipe Cost'!R63</f>
        <v>5</v>
      </c>
      <c r="J6" s="147">
        <f>'Recipe Cost'!$O$61*I6</f>
        <v>18.1</v>
      </c>
      <c r="K6" s="141"/>
    </row>
    <row r="7" ht="18.75" customHeight="1">
      <c r="A7" s="141"/>
      <c r="B7" s="141"/>
      <c r="C7" s="141"/>
      <c r="D7" s="141"/>
      <c r="E7" s="141"/>
      <c r="F7" s="141"/>
      <c r="G7" s="141"/>
      <c r="H7" s="141"/>
      <c r="I7" s="151">
        <f>I6*1.5</f>
        <v>7.5</v>
      </c>
      <c r="J7" s="147">
        <f>'Recipe Cost'!$O$61*I7</f>
        <v>27.15</v>
      </c>
      <c r="K7" s="141"/>
    </row>
    <row r="8" ht="18.75" customHeight="1">
      <c r="A8" s="141"/>
      <c r="B8" s="141"/>
      <c r="C8" s="141"/>
      <c r="D8" s="141"/>
      <c r="E8" s="141"/>
      <c r="F8" s="141"/>
      <c r="G8" s="141"/>
      <c r="H8" s="141"/>
      <c r="I8" s="151">
        <f>I6*2</f>
        <v>10</v>
      </c>
      <c r="J8" s="147">
        <f>'Recipe Cost'!$O$61*I8</f>
        <v>36.2</v>
      </c>
      <c r="K8" s="141"/>
    </row>
    <row r="9" ht="18.75" customHeight="1">
      <c r="A9" s="141"/>
      <c r="B9" s="141"/>
      <c r="C9" s="141"/>
      <c r="D9" s="141"/>
      <c r="E9" s="141"/>
      <c r="F9" s="141"/>
      <c r="G9" s="141"/>
      <c r="H9" s="141"/>
      <c r="K9" s="141"/>
    </row>
    <row r="10" ht="18.75" customHeight="1">
      <c r="A10" s="141"/>
      <c r="B10" s="141"/>
      <c r="C10" s="141"/>
      <c r="D10" s="141"/>
      <c r="E10" s="141"/>
      <c r="F10" s="141"/>
      <c r="G10" s="141"/>
      <c r="H10" s="141"/>
      <c r="K10" s="141"/>
    </row>
    <row r="11" ht="18.75" customHeight="1">
      <c r="A11" s="141"/>
      <c r="B11" s="141"/>
      <c r="C11" s="141"/>
      <c r="D11" s="141"/>
      <c r="E11" s="141"/>
      <c r="F11" s="141"/>
      <c r="G11" s="141"/>
      <c r="H11" s="141"/>
      <c r="K11" s="141"/>
    </row>
    <row r="12" ht="18.75" customHeight="1">
      <c r="A12" s="141"/>
      <c r="B12" s="141"/>
      <c r="C12" s="141"/>
      <c r="D12" s="141"/>
      <c r="E12" s="141"/>
      <c r="F12" s="141"/>
      <c r="G12" s="141"/>
      <c r="H12" s="141"/>
      <c r="K12" s="141"/>
    </row>
    <row r="13" ht="18.75" customHeight="1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</row>
    <row r="14" ht="18.75" customHeight="1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</row>
    <row r="15" ht="18.75" customHeight="1">
      <c r="A15" s="141"/>
      <c r="B15" s="141"/>
      <c r="C15" s="141"/>
      <c r="D15" s="141"/>
      <c r="E15" s="141"/>
      <c r="F15" s="141"/>
      <c r="G15" s="141"/>
      <c r="H15" s="141"/>
      <c r="I15" s="141"/>
      <c r="J15" s="141"/>
      <c r="K15" s="141"/>
    </row>
    <row r="16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</row>
    <row r="17" ht="18.75" customHeight="1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141"/>
    </row>
    <row r="18" ht="18.75" customHeight="1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</row>
    <row r="19" ht="18.75" customHeight="1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141"/>
    </row>
    <row r="20" ht="18.75" customHeight="1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</row>
    <row r="21" ht="18.75" customHeight="1">
      <c r="A21" s="141"/>
      <c r="B21" s="141"/>
      <c r="C21" s="141"/>
      <c r="D21" s="141"/>
      <c r="E21" s="141"/>
      <c r="F21" s="141"/>
      <c r="G21" s="141"/>
      <c r="H21" s="141"/>
      <c r="I21" s="141"/>
      <c r="J21" s="141"/>
      <c r="K21" s="141"/>
    </row>
    <row r="22" ht="18.75" customHeight="1">
      <c r="A22" s="141"/>
      <c r="B22" s="141"/>
      <c r="C22" s="141"/>
      <c r="D22" s="141"/>
      <c r="E22" s="141"/>
      <c r="F22" s="141"/>
      <c r="G22" s="141"/>
      <c r="H22" s="141"/>
      <c r="I22" s="141"/>
      <c r="J22" s="141"/>
      <c r="K22" s="141"/>
    </row>
    <row r="23" ht="18.75" customHeight="1">
      <c r="A23" s="141"/>
      <c r="B23" s="141"/>
      <c r="C23" s="141"/>
      <c r="D23" s="141"/>
      <c r="E23" s="141"/>
      <c r="F23" s="141"/>
      <c r="G23" s="141"/>
      <c r="H23" s="141"/>
      <c r="I23" s="141"/>
      <c r="J23" s="141"/>
      <c r="K23" s="141"/>
    </row>
    <row r="24" ht="18.75" customHeight="1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141"/>
    </row>
    <row r="25" ht="18.75" customHeight="1">
      <c r="A25" s="141"/>
      <c r="B25" s="141"/>
      <c r="C25" s="141"/>
      <c r="D25" s="141"/>
      <c r="E25" s="141"/>
      <c r="F25" s="141"/>
      <c r="G25" s="141"/>
      <c r="H25" s="141"/>
      <c r="I25" s="141"/>
      <c r="J25" s="141"/>
      <c r="K25" s="141"/>
    </row>
    <row r="26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141"/>
    </row>
    <row r="27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141"/>
    </row>
    <row r="28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141"/>
    </row>
    <row r="29">
      <c r="A29" s="141"/>
      <c r="B29" s="141"/>
      <c r="C29" s="141"/>
      <c r="D29" s="141"/>
      <c r="E29" s="141"/>
      <c r="F29" s="141"/>
      <c r="G29" s="141"/>
      <c r="H29" s="141"/>
      <c r="I29" s="141"/>
      <c r="J29" s="141"/>
      <c r="K29" s="141"/>
    </row>
    <row r="30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</row>
    <row r="3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</row>
    <row r="32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</row>
    <row r="33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</row>
    <row r="34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</row>
    <row r="3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</row>
    <row r="36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</row>
    <row r="37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</row>
    <row r="38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</row>
    <row r="39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</row>
    <row r="40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</row>
    <row r="4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</row>
    <row r="42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</row>
    <row r="43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</row>
    <row r="44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</row>
    <row r="45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</row>
    <row r="46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</row>
    <row r="47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</row>
    <row r="48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</row>
    <row r="49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</row>
    <row r="50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</row>
    <row r="5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</row>
    <row r="52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</row>
    <row r="53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</row>
    <row r="54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</row>
    <row r="55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</row>
    <row r="57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</row>
    <row r="58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</row>
    <row r="59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</row>
    <row r="60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</row>
    <row r="6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</row>
    <row r="62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</row>
    <row r="63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</row>
    <row r="64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</row>
    <row r="6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</row>
    <row r="66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</row>
    <row r="67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</row>
    <row r="68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</row>
    <row r="69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</row>
    <row r="70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</row>
    <row r="7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</row>
    <row r="72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</row>
    <row r="73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</row>
    <row r="74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</row>
    <row r="75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</row>
    <row r="76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</row>
    <row r="77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</row>
    <row r="78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</row>
    <row r="79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</row>
    <row r="80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</row>
    <row r="81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</row>
    <row r="82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</row>
    <row r="83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</row>
    <row r="84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</row>
    <row r="85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</row>
    <row r="86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</row>
    <row r="87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</row>
    <row r="88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</row>
    <row r="89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</row>
    <row r="90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</row>
    <row r="91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</row>
    <row r="92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</row>
    <row r="93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</row>
    <row r="94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</row>
    <row r="95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</row>
    <row r="96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</row>
    <row r="97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</row>
    <row r="98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</row>
    <row r="99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</row>
    <row r="100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</row>
    <row r="101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</row>
    <row r="102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</row>
    <row r="103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</row>
    <row r="104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</row>
    <row r="105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</row>
    <row r="106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</row>
    <row r="107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</row>
    <row r="108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</row>
    <row r="109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</row>
    <row r="110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</row>
    <row r="111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</row>
    <row r="112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</row>
    <row r="113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</row>
    <row r="114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</row>
    <row r="115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</row>
    <row r="116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</row>
    <row r="117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</row>
    <row r="118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</row>
    <row r="119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</row>
    <row r="120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</row>
    <row r="121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</row>
    <row r="122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</row>
    <row r="123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</row>
    <row r="124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</row>
    <row r="125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</row>
    <row r="126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</row>
    <row r="127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</row>
    <row r="128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</row>
    <row r="129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</row>
    <row r="130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</row>
    <row r="131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</row>
    <row r="132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</row>
    <row r="133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</row>
    <row r="134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</row>
    <row r="13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</row>
    <row r="136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</row>
    <row r="137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</row>
    <row r="138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</row>
    <row r="139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</row>
    <row r="140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</row>
    <row r="141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</row>
    <row r="142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</row>
    <row r="143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</row>
    <row r="144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</row>
    <row r="14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</row>
    <row r="146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</row>
    <row r="147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</row>
    <row r="148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</row>
    <row r="149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</row>
    <row r="150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</row>
    <row r="151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</row>
    <row r="152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</row>
    <row r="153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</row>
    <row r="154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</row>
    <row r="15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</row>
    <row r="156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</row>
    <row r="157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</row>
    <row r="158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</row>
    <row r="159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</row>
    <row r="160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</row>
    <row r="161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</row>
    <row r="162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</row>
    <row r="163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</row>
    <row r="164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</row>
    <row r="16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</row>
    <row r="166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</row>
    <row r="167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</row>
    <row r="168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</row>
    <row r="169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</row>
    <row r="170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</row>
    <row r="171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</row>
    <row r="172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</row>
    <row r="173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</row>
    <row r="174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</row>
    <row r="17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</row>
    <row r="176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</row>
    <row r="177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</row>
    <row r="178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</row>
    <row r="179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</row>
    <row r="180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</row>
    <row r="181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</row>
    <row r="182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</row>
    <row r="183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</row>
    <row r="184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</row>
    <row r="18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</row>
    <row r="186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</row>
    <row r="187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</row>
    <row r="188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</row>
    <row r="189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</row>
    <row r="190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</row>
    <row r="191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</row>
    <row r="192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</row>
    <row r="193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</row>
    <row r="194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</row>
    <row r="19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</row>
    <row r="196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</row>
    <row r="197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</row>
    <row r="198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</row>
    <row r="199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</row>
    <row r="200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</row>
    <row r="201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</row>
    <row r="202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</row>
    <row r="203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</row>
    <row r="204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</row>
    <row r="205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</row>
    <row r="206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</row>
    <row r="207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</row>
    <row r="208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</row>
    <row r="209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</row>
    <row r="210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</row>
    <row r="211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</row>
    <row r="212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</row>
    <row r="213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</row>
    <row r="214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</row>
    <row r="215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</row>
    <row r="216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</row>
    <row r="217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</row>
    <row r="218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</row>
    <row r="219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</row>
    <row r="220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</row>
    <row r="221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</row>
    <row r="222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</row>
    <row r="223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</row>
    <row r="224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</row>
    <row r="225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</row>
    <row r="226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</row>
    <row r="227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</row>
    <row r="228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</row>
    <row r="229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</row>
    <row r="230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</row>
    <row r="231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</row>
    <row r="232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</row>
    <row r="233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</row>
    <row r="234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</row>
    <row r="235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</row>
    <row r="236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</row>
    <row r="237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</row>
    <row r="238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</row>
    <row r="239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</row>
    <row r="240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</row>
    <row r="241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</row>
    <row r="242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</row>
    <row r="243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</row>
    <row r="244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</row>
    <row r="245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</row>
    <row r="246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</row>
    <row r="247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</row>
    <row r="248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</row>
    <row r="249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</row>
    <row r="250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</row>
    <row r="251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</row>
    <row r="252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</row>
    <row r="253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</row>
    <row r="254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</row>
    <row r="255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</row>
    <row r="256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</row>
    <row r="257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</row>
    <row r="258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</row>
    <row r="259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</row>
    <row r="260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</row>
    <row r="261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</row>
    <row r="262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</row>
    <row r="263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</row>
    <row r="264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</row>
    <row r="265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</row>
    <row r="266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</row>
    <row r="267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</row>
    <row r="268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</row>
    <row r="269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</row>
    <row r="270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</row>
    <row r="271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</row>
    <row r="272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</row>
    <row r="273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</row>
    <row r="274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</row>
    <row r="275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</row>
    <row r="276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</row>
    <row r="277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</row>
    <row r="278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</row>
    <row r="279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</row>
    <row r="280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</row>
    <row r="281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</row>
    <row r="282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</row>
    <row r="283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</row>
    <row r="284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</row>
    <row r="285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</row>
    <row r="286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</row>
    <row r="287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</row>
    <row r="288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</row>
    <row r="289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</row>
    <row r="290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</row>
    <row r="291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</row>
    <row r="292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</row>
    <row r="293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</row>
    <row r="294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</row>
    <row r="295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</row>
    <row r="296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</row>
    <row r="297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</row>
    <row r="298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</row>
    <row r="299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</row>
    <row r="300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</row>
    <row r="301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</row>
    <row r="302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</row>
    <row r="303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</row>
    <row r="304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</row>
    <row r="305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</row>
    <row r="306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</row>
    <row r="307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</row>
    <row r="308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</row>
    <row r="309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</row>
    <row r="310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</row>
    <row r="311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</row>
    <row r="312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</row>
    <row r="313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</row>
    <row r="314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</row>
    <row r="315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</row>
    <row r="316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</row>
    <row r="317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</row>
    <row r="318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</row>
    <row r="319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</row>
    <row r="320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</row>
    <row r="321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</row>
    <row r="322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</row>
    <row r="323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</row>
    <row r="324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</row>
    <row r="325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</row>
    <row r="326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</row>
    <row r="327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</row>
    <row r="328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</row>
    <row r="329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</row>
    <row r="330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</row>
    <row r="331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</row>
    <row r="332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</row>
    <row r="333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</row>
    <row r="334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</row>
    <row r="335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</row>
    <row r="336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</row>
    <row r="337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</row>
    <row r="338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</row>
    <row r="339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</row>
    <row r="340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</row>
    <row r="341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</row>
    <row r="342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</row>
    <row r="343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</row>
    <row r="344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</row>
    <row r="345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</row>
    <row r="346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</row>
    <row r="347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</row>
    <row r="348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</row>
    <row r="349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</row>
    <row r="350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</row>
    <row r="351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</row>
    <row r="352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</row>
    <row r="353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</row>
    <row r="354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</row>
    <row r="355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</row>
    <row r="356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</row>
    <row r="357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</row>
    <row r="358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</row>
    <row r="359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</row>
    <row r="360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</row>
    <row r="361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</row>
    <row r="362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</row>
    <row r="363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</row>
    <row r="364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</row>
    <row r="365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</row>
    <row r="366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</row>
    <row r="367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</row>
    <row r="368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</row>
    <row r="369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</row>
    <row r="370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</row>
    <row r="371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</row>
    <row r="372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</row>
    <row r="373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</row>
    <row r="374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</row>
    <row r="375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</row>
    <row r="376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</row>
    <row r="377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</row>
    <row r="378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</row>
    <row r="379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</row>
    <row r="380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</row>
    <row r="381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</row>
    <row r="382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</row>
    <row r="383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</row>
    <row r="384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</row>
    <row r="385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</row>
    <row r="386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</row>
    <row r="387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</row>
    <row r="388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</row>
    <row r="389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</row>
    <row r="390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</row>
    <row r="391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</row>
    <row r="392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</row>
    <row r="393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</row>
    <row r="394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</row>
    <row r="395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</row>
    <row r="396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</row>
    <row r="397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</row>
    <row r="398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</row>
    <row r="399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</row>
    <row r="400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</row>
    <row r="401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</row>
    <row r="402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</row>
    <row r="403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</row>
    <row r="404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</row>
    <row r="405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</row>
    <row r="406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</row>
    <row r="407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</row>
    <row r="408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</row>
    <row r="409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</row>
    <row r="410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</row>
    <row r="411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</row>
    <row r="412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</row>
    <row r="413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</row>
    <row r="414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</row>
    <row r="415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</row>
    <row r="416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</row>
    <row r="417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</row>
    <row r="418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</row>
    <row r="419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</row>
    <row r="420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</row>
    <row r="421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</row>
    <row r="422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</row>
    <row r="423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</row>
    <row r="424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</row>
    <row r="425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</row>
    <row r="426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</row>
    <row r="427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</row>
    <row r="428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</row>
    <row r="429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</row>
    <row r="430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</row>
    <row r="431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</row>
    <row r="432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</row>
    <row r="433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</row>
    <row r="434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</row>
    <row r="435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</row>
    <row r="436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</row>
    <row r="437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</row>
    <row r="438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</row>
    <row r="439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</row>
    <row r="440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</row>
    <row r="441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</row>
    <row r="442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</row>
    <row r="443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</row>
    <row r="444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</row>
    <row r="445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</row>
    <row r="446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</row>
    <row r="447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</row>
    <row r="448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</row>
    <row r="449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</row>
    <row r="450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</row>
    <row r="451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</row>
    <row r="452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</row>
    <row r="453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</row>
    <row r="454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</row>
    <row r="455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</row>
    <row r="456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</row>
    <row r="457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</row>
    <row r="458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</row>
    <row r="459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</row>
    <row r="460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</row>
    <row r="461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</row>
    <row r="462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</row>
    <row r="463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</row>
    <row r="464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</row>
    <row r="465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</row>
    <row r="466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</row>
    <row r="467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</row>
    <row r="468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</row>
    <row r="469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</row>
    <row r="470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</row>
    <row r="471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</row>
    <row r="472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</row>
    <row r="473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</row>
    <row r="474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</row>
    <row r="475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</row>
    <row r="476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</row>
    <row r="477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</row>
    <row r="478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</row>
    <row r="479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</row>
    <row r="480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</row>
    <row r="481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</row>
    <row r="482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</row>
    <row r="483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</row>
    <row r="484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</row>
    <row r="485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</row>
    <row r="486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</row>
    <row r="487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</row>
    <row r="488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</row>
    <row r="489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</row>
    <row r="490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</row>
    <row r="491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</row>
    <row r="492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</row>
    <row r="493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</row>
    <row r="494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</row>
    <row r="495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</row>
    <row r="496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</row>
    <row r="497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</row>
    <row r="498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</row>
    <row r="499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</row>
    <row r="500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</row>
    <row r="501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</row>
    <row r="502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</row>
    <row r="503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</row>
    <row r="504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</row>
    <row r="505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</row>
    <row r="506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</row>
    <row r="507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</row>
    <row r="508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</row>
    <row r="509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</row>
    <row r="510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</row>
    <row r="511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</row>
    <row r="512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</row>
    <row r="513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</row>
    <row r="514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</row>
    <row r="515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</row>
    <row r="516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</row>
    <row r="517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</row>
    <row r="518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</row>
    <row r="519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</row>
    <row r="520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</row>
    <row r="521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</row>
    <row r="522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</row>
    <row r="523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</row>
    <row r="524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</row>
    <row r="525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</row>
    <row r="526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</row>
    <row r="527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</row>
    <row r="528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</row>
    <row r="529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</row>
    <row r="530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</row>
    <row r="531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</row>
    <row r="532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</row>
    <row r="533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</row>
    <row r="534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</row>
    <row r="535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</row>
    <row r="536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</row>
    <row r="537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</row>
    <row r="538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</row>
    <row r="539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</row>
    <row r="540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</row>
    <row r="541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</row>
    <row r="542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</row>
    <row r="543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</row>
    <row r="544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</row>
    <row r="545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</row>
    <row r="546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</row>
    <row r="547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</row>
    <row r="548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</row>
    <row r="549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</row>
    <row r="550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</row>
    <row r="551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</row>
    <row r="552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</row>
    <row r="553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</row>
    <row r="554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</row>
    <row r="555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</row>
    <row r="556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</row>
    <row r="557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</row>
    <row r="558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</row>
    <row r="559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</row>
    <row r="560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</row>
    <row r="561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</row>
    <row r="562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</row>
    <row r="563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</row>
    <row r="564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</row>
    <row r="565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</row>
    <row r="566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</row>
    <row r="567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</row>
    <row r="568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</row>
    <row r="569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</row>
    <row r="570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</row>
    <row r="571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</row>
    <row r="572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</row>
    <row r="573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</row>
    <row r="574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</row>
    <row r="575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</row>
    <row r="576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</row>
    <row r="577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</row>
    <row r="578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</row>
    <row r="579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</row>
    <row r="580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</row>
    <row r="581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</row>
    <row r="582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</row>
    <row r="583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</row>
    <row r="584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</row>
    <row r="585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</row>
    <row r="586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</row>
    <row r="587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</row>
    <row r="588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</row>
    <row r="589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</row>
    <row r="590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</row>
    <row r="591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</row>
    <row r="592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</row>
    <row r="593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</row>
    <row r="594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</row>
    <row r="595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</row>
    <row r="596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</row>
    <row r="597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</row>
    <row r="598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</row>
    <row r="599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</row>
    <row r="600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</row>
    <row r="601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</row>
    <row r="602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</row>
    <row r="603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</row>
    <row r="604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</row>
    <row r="605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</row>
    <row r="606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</row>
    <row r="607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</row>
    <row r="608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</row>
    <row r="609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</row>
    <row r="610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</row>
    <row r="611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</row>
    <row r="612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</row>
    <row r="613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</row>
    <row r="614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</row>
    <row r="615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</row>
    <row r="616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</row>
    <row r="617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</row>
    <row r="618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</row>
    <row r="619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</row>
    <row r="620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</row>
    <row r="621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</row>
    <row r="622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</row>
    <row r="623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</row>
    <row r="624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</row>
    <row r="625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</row>
    <row r="626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</row>
    <row r="627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</row>
    <row r="628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</row>
    <row r="629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</row>
    <row r="630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</row>
    <row r="631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</row>
    <row r="632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</row>
    <row r="633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</row>
    <row r="634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</row>
    <row r="635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</row>
    <row r="636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</row>
    <row r="637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</row>
    <row r="638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</row>
    <row r="639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</row>
    <row r="640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</row>
    <row r="641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</row>
    <row r="642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</row>
    <row r="643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</row>
    <row r="644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</row>
    <row r="645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</row>
    <row r="646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</row>
    <row r="647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</row>
    <row r="648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</row>
    <row r="649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</row>
    <row r="650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</row>
    <row r="651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</row>
    <row r="652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</row>
    <row r="653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</row>
    <row r="654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</row>
    <row r="655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</row>
    <row r="656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</row>
    <row r="657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</row>
    <row r="658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</row>
    <row r="659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</row>
    <row r="660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</row>
    <row r="661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</row>
    <row r="662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</row>
    <row r="663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</row>
    <row r="664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</row>
    <row r="665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</row>
    <row r="666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</row>
    <row r="667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</row>
    <row r="668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</row>
    <row r="669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</row>
    <row r="670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</row>
    <row r="671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</row>
    <row r="672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</row>
    <row r="673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</row>
    <row r="674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</row>
    <row r="675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</row>
    <row r="676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</row>
    <row r="677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</row>
    <row r="678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</row>
    <row r="679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</row>
    <row r="680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</row>
    <row r="681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</row>
    <row r="682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</row>
    <row r="683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</row>
    <row r="684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</row>
    <row r="685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</row>
    <row r="686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</row>
    <row r="687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</row>
    <row r="688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</row>
    <row r="689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</row>
    <row r="690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</row>
    <row r="691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</row>
    <row r="692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</row>
    <row r="693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</row>
    <row r="694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</row>
    <row r="695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</row>
    <row r="696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</row>
    <row r="697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</row>
    <row r="698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</row>
    <row r="699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</row>
    <row r="700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</row>
    <row r="701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</row>
    <row r="702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</row>
    <row r="703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</row>
    <row r="704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</row>
    <row r="705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</row>
    <row r="706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</row>
    <row r="707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</row>
    <row r="708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</row>
    <row r="709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</row>
    <row r="710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</row>
    <row r="711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</row>
    <row r="712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</row>
    <row r="713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</row>
    <row r="714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</row>
    <row r="715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</row>
    <row r="716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</row>
    <row r="717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</row>
    <row r="718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</row>
    <row r="719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</row>
    <row r="720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</row>
    <row r="721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</row>
    <row r="722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</row>
    <row r="723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</row>
    <row r="724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</row>
    <row r="725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</row>
    <row r="726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</row>
    <row r="727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</row>
    <row r="728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</row>
    <row r="729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</row>
    <row r="730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</row>
    <row r="731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</row>
    <row r="732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</row>
    <row r="733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</row>
    <row r="734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</row>
    <row r="735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</row>
    <row r="736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</row>
    <row r="737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</row>
    <row r="738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</row>
    <row r="739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</row>
    <row r="740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</row>
    <row r="741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</row>
    <row r="742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</row>
    <row r="743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</row>
    <row r="744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</row>
    <row r="745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</row>
    <row r="746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</row>
    <row r="747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</row>
    <row r="748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</row>
    <row r="749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</row>
    <row r="750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</row>
    <row r="751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</row>
    <row r="752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</row>
    <row r="753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</row>
    <row r="754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</row>
    <row r="755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</row>
    <row r="756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</row>
    <row r="757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</row>
    <row r="758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</row>
    <row r="759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</row>
    <row r="760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</row>
    <row r="761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</row>
    <row r="762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</row>
    <row r="763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</row>
    <row r="764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</row>
    <row r="765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</row>
    <row r="766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</row>
    <row r="767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</row>
    <row r="768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</row>
    <row r="769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</row>
    <row r="770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</row>
    <row r="771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</row>
    <row r="772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</row>
    <row r="773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</row>
    <row r="774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</row>
    <row r="775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</row>
    <row r="776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</row>
    <row r="777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</row>
    <row r="778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</row>
    <row r="779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</row>
    <row r="780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</row>
    <row r="781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</row>
    <row r="782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</row>
    <row r="783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</row>
    <row r="784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</row>
    <row r="785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</row>
    <row r="786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</row>
    <row r="787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</row>
    <row r="788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</row>
    <row r="789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</row>
    <row r="790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</row>
    <row r="791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</row>
    <row r="792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</row>
    <row r="793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</row>
    <row r="794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</row>
    <row r="795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</row>
    <row r="796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</row>
    <row r="797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</row>
    <row r="798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</row>
    <row r="799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</row>
    <row r="800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</row>
    <row r="801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</row>
    <row r="802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</row>
    <row r="803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</row>
    <row r="804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</row>
    <row r="805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</row>
    <row r="806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</row>
    <row r="807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</row>
    <row r="808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</row>
    <row r="809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</row>
    <row r="810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</row>
    <row r="811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</row>
    <row r="812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</row>
    <row r="813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</row>
    <row r="814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</row>
    <row r="815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</row>
    <row r="816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</row>
    <row r="817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</row>
    <row r="818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</row>
    <row r="819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</row>
    <row r="820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</row>
    <row r="821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</row>
    <row r="822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</row>
    <row r="823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</row>
    <row r="824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</row>
    <row r="825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</row>
    <row r="826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</row>
    <row r="827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</row>
    <row r="828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</row>
    <row r="829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</row>
    <row r="830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</row>
    <row r="831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</row>
    <row r="832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</row>
    <row r="833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</row>
    <row r="834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</row>
    <row r="835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</row>
    <row r="836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</row>
    <row r="837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</row>
    <row r="838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</row>
    <row r="839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</row>
    <row r="840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</row>
    <row r="841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</row>
    <row r="842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</row>
    <row r="843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</row>
    <row r="844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</row>
    <row r="845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</row>
    <row r="846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</row>
    <row r="847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</row>
    <row r="848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</row>
    <row r="849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</row>
    <row r="850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</row>
    <row r="851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</row>
    <row r="852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</row>
    <row r="853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</row>
    <row r="854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</row>
    <row r="855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</row>
    <row r="856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</row>
    <row r="857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</row>
    <row r="858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</row>
    <row r="859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</row>
    <row r="860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</row>
    <row r="861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</row>
    <row r="862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</row>
    <row r="863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</row>
    <row r="864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</row>
    <row r="865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</row>
    <row r="866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</row>
    <row r="867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</row>
    <row r="868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</row>
    <row r="869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</row>
    <row r="870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</row>
    <row r="871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</row>
    <row r="872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</row>
    <row r="873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</row>
    <row r="874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</row>
    <row r="875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</row>
    <row r="876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</row>
    <row r="877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</row>
    <row r="878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</row>
    <row r="879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</row>
    <row r="880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</row>
    <row r="881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</row>
    <row r="882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</row>
    <row r="883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</row>
    <row r="884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</row>
    <row r="885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</row>
    <row r="886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</row>
    <row r="887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</row>
    <row r="888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</row>
    <row r="889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</row>
    <row r="890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</row>
    <row r="891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</row>
    <row r="892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</row>
    <row r="893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</row>
    <row r="894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</row>
    <row r="895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</row>
    <row r="896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</row>
    <row r="897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</row>
    <row r="898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</row>
    <row r="899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</row>
    <row r="900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</row>
    <row r="901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</row>
    <row r="902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</row>
    <row r="903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</row>
    <row r="904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</row>
    <row r="905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</row>
    <row r="906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</row>
    <row r="907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</row>
    <row r="908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</row>
    <row r="909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</row>
    <row r="910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</row>
    <row r="911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</row>
    <row r="912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</row>
    <row r="913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</row>
    <row r="914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</row>
    <row r="915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</row>
    <row r="916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</row>
    <row r="917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</row>
    <row r="918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</row>
    <row r="919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</row>
    <row r="920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</row>
    <row r="921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</row>
    <row r="922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</row>
    <row r="923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</row>
    <row r="924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</row>
    <row r="925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</row>
    <row r="926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</row>
    <row r="927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</row>
    <row r="928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</row>
    <row r="929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</row>
    <row r="930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</row>
    <row r="931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</row>
    <row r="932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</row>
    <row r="933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</row>
    <row r="934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</row>
    <row r="935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</row>
    <row r="936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</row>
    <row r="937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</row>
    <row r="938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</row>
    <row r="939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</row>
    <row r="940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</row>
    <row r="941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</row>
    <row r="942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</row>
    <row r="943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</row>
    <row r="944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</row>
    <row r="945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</row>
    <row r="946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</row>
    <row r="947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</row>
    <row r="948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</row>
    <row r="949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</row>
    <row r="950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</row>
    <row r="951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</row>
    <row r="952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</row>
    <row r="953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</row>
    <row r="954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</row>
    <row r="955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</row>
    <row r="956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</row>
    <row r="957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</row>
    <row r="958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</row>
    <row r="959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</row>
    <row r="960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</row>
    <row r="961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</row>
    <row r="962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</row>
    <row r="963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</row>
    <row r="964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</row>
    <row r="965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</row>
    <row r="966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</row>
    <row r="967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</row>
    <row r="968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</row>
    <row r="969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</row>
    <row r="970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</row>
    <row r="971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</row>
    <row r="972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</row>
    <row r="973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</row>
    <row r="974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</row>
    <row r="975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</row>
    <row r="976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</row>
    <row r="977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</row>
    <row r="978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</row>
    <row r="979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</row>
    <row r="980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</row>
    <row r="981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</row>
    <row r="982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</row>
    <row r="983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</row>
    <row r="984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</row>
    <row r="985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</row>
    <row r="986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</row>
    <row r="987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</row>
    <row r="988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</row>
    <row r="989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</row>
    <row r="990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</row>
    <row r="991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</row>
    <row r="992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</row>
    <row r="993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</row>
    <row r="994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</row>
    <row r="995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</row>
    <row r="996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</row>
    <row r="997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</row>
    <row r="998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</row>
    <row r="999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</row>
    <row r="1000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</row>
  </sheetData>
  <mergeCells count="3">
    <mergeCell ref="B2:D2"/>
    <mergeCell ref="F2:G2"/>
    <mergeCell ref="I2:J2"/>
  </mergeCells>
  <drawing r:id="rId2"/>
  <legacyDrawing r:id="rId3"/>
</worksheet>
</file>